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ZVJEŠĆA 2024\"/>
    </mc:Choice>
  </mc:AlternateContent>
  <bookViews>
    <workbookView xWindow="0" yWindow="0" windowWidth="28800" windowHeight="1170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rashoda'!$B$1:$L$83</definedName>
    <definedName name="_xlnm.Print_Area" localSheetId="6">'Posebni dio'!$A$1:$F$93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5" l="1"/>
  <c r="E15" i="5"/>
  <c r="F15" i="5"/>
  <c r="D15" i="5"/>
  <c r="E13" i="5"/>
  <c r="F13" i="5"/>
  <c r="D13" i="5"/>
  <c r="F10" i="5"/>
  <c r="E8" i="15"/>
  <c r="D6" i="15"/>
  <c r="C6" i="15"/>
  <c r="G12" i="1"/>
  <c r="I12" i="1"/>
  <c r="L12" i="1" s="1"/>
  <c r="J12" i="1"/>
  <c r="G15" i="1"/>
  <c r="I15" i="1"/>
  <c r="J15" i="1"/>
  <c r="I16" i="1" l="1"/>
  <c r="J16" i="1"/>
  <c r="K12" i="1"/>
  <c r="H16" i="1"/>
  <c r="G16" i="1"/>
  <c r="L15" i="1"/>
  <c r="K15" i="1"/>
  <c r="H26" i="1"/>
  <c r="I26" i="1"/>
  <c r="I27" i="1" s="1"/>
  <c r="J26" i="1"/>
  <c r="J27" i="1" s="1"/>
  <c r="G26" i="1"/>
  <c r="H23" i="1"/>
  <c r="I23" i="1"/>
  <c r="J23" i="1"/>
  <c r="L23" i="1" s="1"/>
  <c r="G23" i="1"/>
  <c r="L16" i="1" l="1"/>
  <c r="K16" i="1"/>
  <c r="L27" i="1"/>
  <c r="H27" i="1"/>
  <c r="K23" i="1"/>
  <c r="K26" i="1"/>
  <c r="L26" i="1"/>
  <c r="G27" i="1"/>
  <c r="K27" i="1" s="1"/>
  <c r="E92" i="15"/>
  <c r="F92" i="15" s="1"/>
  <c r="D92" i="15"/>
  <c r="D91" i="15" s="1"/>
  <c r="C92" i="15"/>
  <c r="C91" i="15" s="1"/>
  <c r="E91" i="15"/>
  <c r="F91" i="15" s="1"/>
  <c r="E88" i="15"/>
  <c r="D88" i="15"/>
  <c r="F88" i="15" s="1"/>
  <c r="C88" i="15"/>
  <c r="E87" i="15"/>
  <c r="F87" i="15" s="1"/>
  <c r="D87" i="15"/>
  <c r="C87" i="15"/>
  <c r="E86" i="15"/>
  <c r="F83" i="15"/>
  <c r="E83" i="15"/>
  <c r="D83" i="15"/>
  <c r="C83" i="15"/>
  <c r="E82" i="15"/>
  <c r="F82" i="15" s="1"/>
  <c r="D82" i="15"/>
  <c r="D81" i="15" s="1"/>
  <c r="C82" i="15"/>
  <c r="C81" i="15" s="1"/>
  <c r="E81" i="15"/>
  <c r="F79" i="15"/>
  <c r="E79" i="15"/>
  <c r="D79" i="15"/>
  <c r="C79" i="15"/>
  <c r="E75" i="15"/>
  <c r="F75" i="15" s="1"/>
  <c r="D75" i="15"/>
  <c r="D74" i="15" s="1"/>
  <c r="D73" i="15" s="1"/>
  <c r="C75" i="15"/>
  <c r="C74" i="15" s="1"/>
  <c r="C73" i="15" s="1"/>
  <c r="E74" i="15"/>
  <c r="F74" i="15" s="1"/>
  <c r="E68" i="15"/>
  <c r="F68" i="15" s="1"/>
  <c r="D68" i="15"/>
  <c r="C68" i="15"/>
  <c r="C67" i="15" s="1"/>
  <c r="C66" i="15" s="1"/>
  <c r="D67" i="15"/>
  <c r="D66" i="15"/>
  <c r="E64" i="15"/>
  <c r="E63" i="15" s="1"/>
  <c r="D64" i="15"/>
  <c r="D63" i="15" s="1"/>
  <c r="C64" i="15"/>
  <c r="C63" i="15" s="1"/>
  <c r="E61" i="15"/>
  <c r="F61" i="15" s="1"/>
  <c r="D61" i="15"/>
  <c r="C61" i="15"/>
  <c r="E56" i="15"/>
  <c r="E55" i="15" s="1"/>
  <c r="D56" i="15"/>
  <c r="D55" i="15" s="1"/>
  <c r="D54" i="15" s="1"/>
  <c r="C56" i="15"/>
  <c r="C55" i="15" s="1"/>
  <c r="E52" i="15"/>
  <c r="F52" i="15" s="1"/>
  <c r="D52" i="15"/>
  <c r="D49" i="15" s="1"/>
  <c r="C52" i="15"/>
  <c r="E50" i="15"/>
  <c r="E49" i="15" s="1"/>
  <c r="F49" i="15" s="1"/>
  <c r="D50" i="15"/>
  <c r="C50" i="15"/>
  <c r="E44" i="15"/>
  <c r="F44" i="15" s="1"/>
  <c r="D44" i="15"/>
  <c r="C44" i="15"/>
  <c r="E35" i="15"/>
  <c r="F35" i="15" s="1"/>
  <c r="D35" i="15"/>
  <c r="C35" i="15"/>
  <c r="E28" i="15"/>
  <c r="F28" i="15" s="1"/>
  <c r="D28" i="15"/>
  <c r="C28" i="15"/>
  <c r="E24" i="15"/>
  <c r="F24" i="15" s="1"/>
  <c r="D24" i="15"/>
  <c r="C24" i="15"/>
  <c r="D23" i="15"/>
  <c r="E20" i="15"/>
  <c r="D20" i="15"/>
  <c r="F20" i="15" s="1"/>
  <c r="C20" i="15"/>
  <c r="E18" i="15"/>
  <c r="F18" i="15" s="1"/>
  <c r="D18" i="15"/>
  <c r="C18" i="15"/>
  <c r="E14" i="15"/>
  <c r="E13" i="15" s="1"/>
  <c r="D14" i="15"/>
  <c r="D13" i="15" s="1"/>
  <c r="D12" i="15" s="1"/>
  <c r="C14" i="15"/>
  <c r="H8" i="8"/>
  <c r="G8" i="8"/>
  <c r="F7" i="8"/>
  <c r="F6" i="8" s="1"/>
  <c r="H6" i="8" s="1"/>
  <c r="E7" i="8"/>
  <c r="E6" i="8" s="1"/>
  <c r="D7" i="8"/>
  <c r="D6" i="8" s="1"/>
  <c r="C7" i="8"/>
  <c r="C6" i="8" s="1"/>
  <c r="H15" i="5"/>
  <c r="G15" i="5"/>
  <c r="F14" i="5"/>
  <c r="E14" i="5"/>
  <c r="D14" i="5"/>
  <c r="C14" i="5"/>
  <c r="H13" i="5"/>
  <c r="G13" i="5"/>
  <c r="F12" i="5"/>
  <c r="E12" i="5"/>
  <c r="D12" i="5"/>
  <c r="C12" i="5"/>
  <c r="C11" i="5" s="1"/>
  <c r="G10" i="5"/>
  <c r="F9" i="5"/>
  <c r="D9" i="5"/>
  <c r="C9" i="5"/>
  <c r="H8" i="5"/>
  <c r="G8" i="5"/>
  <c r="F7" i="5"/>
  <c r="E7" i="5"/>
  <c r="D7" i="5"/>
  <c r="C7" i="5"/>
  <c r="L82" i="3"/>
  <c r="K82" i="3"/>
  <c r="J81" i="3"/>
  <c r="J80" i="3" s="1"/>
  <c r="I81" i="3"/>
  <c r="I80" i="3" s="1"/>
  <c r="H81" i="3"/>
  <c r="H80" i="3" s="1"/>
  <c r="G81" i="3"/>
  <c r="G80" i="3"/>
  <c r="L79" i="3"/>
  <c r="K79" i="3"/>
  <c r="J78" i="3"/>
  <c r="K78" i="3" s="1"/>
  <c r="I78" i="3"/>
  <c r="H78" i="3"/>
  <c r="G78" i="3"/>
  <c r="L77" i="3"/>
  <c r="K77" i="3"/>
  <c r="L76" i="3"/>
  <c r="K76" i="3"/>
  <c r="L75" i="3"/>
  <c r="K75" i="3"/>
  <c r="L74" i="3"/>
  <c r="K74" i="3"/>
  <c r="L73" i="3"/>
  <c r="K73" i="3"/>
  <c r="J72" i="3"/>
  <c r="I72" i="3"/>
  <c r="I71" i="3" s="1"/>
  <c r="H72" i="3"/>
  <c r="H71" i="3" s="1"/>
  <c r="G72" i="3"/>
  <c r="G71" i="3"/>
  <c r="G70" i="3" s="1"/>
  <c r="L69" i="3"/>
  <c r="K69" i="3"/>
  <c r="J68" i="3"/>
  <c r="L68" i="3" s="1"/>
  <c r="I68" i="3"/>
  <c r="H68" i="3"/>
  <c r="G68" i="3"/>
  <c r="L67" i="3"/>
  <c r="K67" i="3"/>
  <c r="J66" i="3"/>
  <c r="L66" i="3" s="1"/>
  <c r="I66" i="3"/>
  <c r="H66" i="3"/>
  <c r="G66" i="3"/>
  <c r="J65" i="3"/>
  <c r="L65" i="3" s="1"/>
  <c r="I65" i="3"/>
  <c r="L64" i="3"/>
  <c r="K64" i="3"/>
  <c r="L63" i="3"/>
  <c r="K63" i="3"/>
  <c r="L62" i="3"/>
  <c r="K62" i="3"/>
  <c r="L61" i="3"/>
  <c r="K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L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I44" i="3"/>
  <c r="I39" i="3" s="1"/>
  <c r="H44" i="3"/>
  <c r="G44" i="3"/>
  <c r="L43" i="3"/>
  <c r="K43" i="3"/>
  <c r="L42" i="3"/>
  <c r="K42" i="3"/>
  <c r="L41" i="3"/>
  <c r="K41" i="3"/>
  <c r="J40" i="3"/>
  <c r="L40" i="3" s="1"/>
  <c r="I40" i="3"/>
  <c r="H40" i="3"/>
  <c r="G40" i="3"/>
  <c r="L38" i="3"/>
  <c r="K38" i="3"/>
  <c r="L37" i="3"/>
  <c r="K37" i="3"/>
  <c r="J36" i="3"/>
  <c r="L36" i="3" s="1"/>
  <c r="I36" i="3"/>
  <c r="H36" i="3"/>
  <c r="G36" i="3"/>
  <c r="K36" i="3" s="1"/>
  <c r="L35" i="3"/>
  <c r="K35" i="3"/>
  <c r="L34" i="3"/>
  <c r="J34" i="3"/>
  <c r="I34" i="3"/>
  <c r="H34" i="3"/>
  <c r="G34" i="3"/>
  <c r="K34" i="3" s="1"/>
  <c r="L33" i="3"/>
  <c r="K33" i="3"/>
  <c r="L32" i="3"/>
  <c r="K32" i="3"/>
  <c r="L31" i="3"/>
  <c r="K31" i="3"/>
  <c r="L30" i="3"/>
  <c r="J30" i="3"/>
  <c r="J29" i="3" s="1"/>
  <c r="L29" i="3" s="1"/>
  <c r="I30" i="3"/>
  <c r="I29" i="3" s="1"/>
  <c r="H30" i="3"/>
  <c r="G30" i="3"/>
  <c r="L22" i="3"/>
  <c r="K22" i="3"/>
  <c r="J21" i="3"/>
  <c r="K21" i="3" s="1"/>
  <c r="I21" i="3"/>
  <c r="I20" i="3" s="1"/>
  <c r="H21" i="3"/>
  <c r="H20" i="3" s="1"/>
  <c r="G21" i="3"/>
  <c r="G20" i="3" s="1"/>
  <c r="L19" i="3"/>
  <c r="K19" i="3"/>
  <c r="L18" i="3"/>
  <c r="K18" i="3"/>
  <c r="J17" i="3"/>
  <c r="L17" i="3" s="1"/>
  <c r="I17" i="3"/>
  <c r="I16" i="3" s="1"/>
  <c r="H17" i="3"/>
  <c r="H16" i="3" s="1"/>
  <c r="G17" i="3"/>
  <c r="G16" i="3" s="1"/>
  <c r="L15" i="3"/>
  <c r="K15" i="3"/>
  <c r="L14" i="3"/>
  <c r="K14" i="3"/>
  <c r="J13" i="3"/>
  <c r="I13" i="3"/>
  <c r="H13" i="3"/>
  <c r="G13" i="3"/>
  <c r="H12" i="3"/>
  <c r="E11" i="5" l="1"/>
  <c r="G9" i="5"/>
  <c r="G6" i="8"/>
  <c r="I12" i="3"/>
  <c r="I11" i="3" s="1"/>
  <c r="I10" i="3" s="1"/>
  <c r="E10" i="5"/>
  <c r="L13" i="3"/>
  <c r="H14" i="5"/>
  <c r="F11" i="5"/>
  <c r="G11" i="5" s="1"/>
  <c r="D11" i="5"/>
  <c r="H11" i="5"/>
  <c r="H12" i="5"/>
  <c r="F6" i="5"/>
  <c r="K51" i="3"/>
  <c r="C72" i="15"/>
  <c r="C8" i="15" s="1"/>
  <c r="D72" i="15"/>
  <c r="D8" i="15" s="1"/>
  <c r="F55" i="15"/>
  <c r="E54" i="15"/>
  <c r="F54" i="15" s="1"/>
  <c r="F86" i="15"/>
  <c r="C86" i="15"/>
  <c r="F63" i="15"/>
  <c r="D86" i="15"/>
  <c r="D11" i="15"/>
  <c r="D7" i="15" s="1"/>
  <c r="L80" i="3"/>
  <c r="K80" i="3"/>
  <c r="F13" i="15"/>
  <c r="F81" i="15"/>
  <c r="L78" i="3"/>
  <c r="H39" i="3"/>
  <c r="L81" i="3"/>
  <c r="G14" i="5"/>
  <c r="F14" i="15"/>
  <c r="F56" i="15"/>
  <c r="F64" i="15"/>
  <c r="L44" i="3"/>
  <c r="E23" i="15"/>
  <c r="F23" i="15" s="1"/>
  <c r="J12" i="3"/>
  <c r="J16" i="3"/>
  <c r="L16" i="3" s="1"/>
  <c r="H65" i="3"/>
  <c r="G7" i="8"/>
  <c r="H7" i="5"/>
  <c r="L21" i="3"/>
  <c r="H7" i="8"/>
  <c r="F50" i="15"/>
  <c r="K81" i="3"/>
  <c r="K13" i="3"/>
  <c r="K16" i="3"/>
  <c r="J20" i="3"/>
  <c r="H11" i="3"/>
  <c r="H10" i="3" s="1"/>
  <c r="K66" i="3"/>
  <c r="E67" i="15"/>
  <c r="E73" i="15"/>
  <c r="J71" i="3"/>
  <c r="J70" i="3" s="1"/>
  <c r="K70" i="3" s="1"/>
  <c r="D6" i="5"/>
  <c r="C49" i="15"/>
  <c r="K60" i="3"/>
  <c r="G65" i="3"/>
  <c r="K65" i="3" s="1"/>
  <c r="C23" i="15"/>
  <c r="K72" i="3"/>
  <c r="J39" i="3"/>
  <c r="J28" i="3" s="1"/>
  <c r="K44" i="3"/>
  <c r="I70" i="3"/>
  <c r="L72" i="3"/>
  <c r="I28" i="3"/>
  <c r="H70" i="3"/>
  <c r="H29" i="3"/>
  <c r="H28" i="3" s="1"/>
  <c r="C54" i="15"/>
  <c r="C13" i="15"/>
  <c r="G12" i="5"/>
  <c r="C6" i="5"/>
  <c r="G7" i="5"/>
  <c r="K17" i="3"/>
  <c r="K68" i="3"/>
  <c r="G39" i="3"/>
  <c r="K40" i="3"/>
  <c r="G29" i="3"/>
  <c r="K29" i="3"/>
  <c r="K30" i="3"/>
  <c r="G12" i="3"/>
  <c r="G6" i="5" l="1"/>
  <c r="E9" i="5"/>
  <c r="H10" i="5"/>
  <c r="H27" i="3"/>
  <c r="L70" i="3"/>
  <c r="C12" i="15"/>
  <c r="K71" i="3"/>
  <c r="L71" i="3"/>
  <c r="F67" i="15"/>
  <c r="E66" i="15"/>
  <c r="F66" i="15" s="1"/>
  <c r="F73" i="15"/>
  <c r="E72" i="15"/>
  <c r="E12" i="15"/>
  <c r="J27" i="3"/>
  <c r="L20" i="3"/>
  <c r="K20" i="3"/>
  <c r="J11" i="3"/>
  <c r="L12" i="3"/>
  <c r="L39" i="3"/>
  <c r="K39" i="3"/>
  <c r="L28" i="3"/>
  <c r="I27" i="3"/>
  <c r="C11" i="15"/>
  <c r="C7" i="15" s="1"/>
  <c r="G28" i="3"/>
  <c r="G11" i="3"/>
  <c r="K12" i="3"/>
  <c r="H9" i="5" l="1"/>
  <c r="E6" i="5"/>
  <c r="H6" i="5" s="1"/>
  <c r="J10" i="3"/>
  <c r="L10" i="3" s="1"/>
  <c r="L11" i="3"/>
  <c r="G27" i="3"/>
  <c r="K27" i="3" s="1"/>
  <c r="F72" i="15"/>
  <c r="F8" i="15"/>
  <c r="L27" i="3"/>
  <c r="F12" i="15"/>
  <c r="E11" i="15"/>
  <c r="K28" i="3"/>
  <c r="G10" i="3"/>
  <c r="K10" i="3" s="1"/>
  <c r="K11" i="3"/>
  <c r="E7" i="15" l="1"/>
  <c r="F7" i="15" s="1"/>
  <c r="F11" i="15"/>
</calcChain>
</file>

<file path=xl/sharedStrings.xml><?xml version="1.0" encoding="utf-8"?>
<sst xmlns="http://schemas.openxmlformats.org/spreadsheetml/2006/main" count="441" uniqueCount="205">
  <si>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</si>
  <si>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</si>
  <si>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</si>
  <si>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</si>
  <si>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</si>
  <si>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</si>
  <si>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</si>
  <si>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</si>
  <si>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</si>
  <si>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</si>
  <si>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</si>
  <si>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</si>
  <si>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</si>
  <si>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</si>
  <si>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</si>
  <si>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</si>
  <si>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</si>
  <si>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</si>
  <si>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</si>
  <si>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</si>
  <si>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</si>
  <si>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</si>
  <si>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</si>
  <si>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</si>
  <si>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</si>
  <si>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</si>
  <si>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</si>
  <si>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</si>
  <si>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</si>
  <si>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</si>
  <si>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</si>
  <si>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</si>
  <si>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</si>
  <si>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</si>
  <si>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</si>
  <si>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</si>
  <si>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</si>
  <si>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</si>
  <si>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</si>
  <si>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</si>
  <si>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</si>
  <si>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</si>
  <si>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</si>
  <si>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</si>
  <si>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</si>
  <si>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</si>
  <si>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</si>
  <si>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</si>
  <si>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</si>
  <si>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</si>
  <si>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</si>
  <si>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</si>
  <si>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</si>
  <si>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</si>
  <si>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</si>
  <si>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</si>
  <si>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</si>
  <si>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</si>
  <si>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</si>
  <si>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</si>
  <si>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</si>
  <si>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</si>
  <si>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</si>
  <si>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</si>
  <si>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</si>
  <si>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</si>
  <si>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</si>
  <si>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</si>
  <si>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</si>
  <si>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</si>
  <si>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</si>
  <si>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</si>
  <si>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</si>
  <si>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68</t>
  </si>
  <si>
    <t>Kazne, upravne mjere i ostali prihodi</t>
  </si>
  <si>
    <t>683</t>
  </si>
  <si>
    <t>Ostali prihodi</t>
  </si>
  <si>
    <t>6831</t>
  </si>
  <si>
    <t>OSTALI PRIHODI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</si>
  <si>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</si>
  <si>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</si>
  <si>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</si>
  <si>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</si>
  <si>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</si>
  <si>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</si>
  <si>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</si>
  <si>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</si>
  <si>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</si>
  <si>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</si>
  <si>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</si>
  <si>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</si>
  <si>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</si>
  <si>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</si>
  <si>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</si>
  <si>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</si>
  <si>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</si>
  <si>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</si>
  <si>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</si>
  <si>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</si>
  <si>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</si>
  <si>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</si>
  <si>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</si>
  <si>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</si>
  <si>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</si>
  <si>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</si>
  <si>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</si>
  <si>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</si>
  <si>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</si>
  <si>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</si>
  <si>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</si>
  <si>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</si>
  <si>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</si>
  <si>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</si>
  <si>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</si>
  <si>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</si>
  <si>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</si>
  <si>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</si>
  <si>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</si>
  <si>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</si>
  <si>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</si>
  <si>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</si>
  <si>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</si>
  <si>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</si>
  <si>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</si>
  <si>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</si>
  <si>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</si>
  <si>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</si>
  <si>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</si>
  <si>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</si>
  <si>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</si>
  <si>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</si>
  <si>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</si>
  <si>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</si>
  <si>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</si>
  <si>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</si>
  <si>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</si>
  <si>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</si>
  <si>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</si>
  <si>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</si>
  <si>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</si>
  <si>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</si>
  <si>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</si>
  <si>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</si>
  <si>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</si>
  <si>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</si>
  <si>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</si>
  <si>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</si>
  <si>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</si>
  <si>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</si>
  <si>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</si>
  <si>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</si>
  <si>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</si>
  <si>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</si>
  <si>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</si>
  <si>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</si>
  <si>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</si>
  <si>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</si>
  <si>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</si>
  <si>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</si>
  <si>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</si>
  <si>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</si>
  <si>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</si>
  <si>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</si>
  <si>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</si>
  <si>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</si>
  <si>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</si>
  <si>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</si>
  <si>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</si>
  <si>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</si>
  <si>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</si>
  <si>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</si>
  <si>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</si>
  <si>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</si>
  <si>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</si>
  <si>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</si>
  <si>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</si>
  <si>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</si>
  <si>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</si>
  <si>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</si>
  <si>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</si>
  <si>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</si>
  <si>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</si>
  <si>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</si>
  <si>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</si>
  <si>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</si>
  <si>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</si>
  <si>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</si>
  <si>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</si>
  <si>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</si>
  <si>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</si>
  <si>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</si>
  <si>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0340 Zatvori</t>
  </si>
  <si>
    <t>031 - ZATVOR U VARAŽDINU</t>
  </si>
  <si>
    <t>15</t>
  </si>
  <si>
    <t>11</t>
  </si>
  <si>
    <t>A630000</t>
  </si>
  <si>
    <t>Izvršavanje kazne zatvora, mjere pritvora i odgojne mjere</t>
  </si>
  <si>
    <t>TEKUĆI PLAN  2023.*</t>
  </si>
  <si>
    <t>IZVRŠENJE 1.-12.2023.*</t>
  </si>
  <si>
    <t xml:space="preserve">INDEKS**
</t>
  </si>
  <si>
    <t>Opći prihodi i primici</t>
  </si>
  <si>
    <t>A630113</t>
  </si>
  <si>
    <t>Izvršavanje kazne zatvora, mjere pritvora i odgojne mjere (iz evidencijskih prihoda)</t>
  </si>
  <si>
    <t>Vlastiti prihodi</t>
  </si>
  <si>
    <t>3334 ZATVOR U VARAŽDINU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</si>
</sst>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/>
    </xf>
    <xf numFmtId="4" fontId="18" fillId="2" borderId="3" xfId="0" applyNumberFormat="1" applyFont="1" applyFill="1" applyBorder="1"/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zoomScaleNormal="100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7" t="s">
        <v>32</v>
      </c>
      <c r="C7" s="97"/>
      <c r="D7" s="97"/>
      <c r="E7" s="97"/>
      <c r="F7" s="97"/>
      <c r="G7" s="5"/>
      <c r="H7" s="6"/>
      <c r="I7" s="6"/>
      <c r="J7" s="6"/>
      <c r="K7" s="22"/>
      <c r="L7" s="22"/>
    </row>
    <row r="8" spans="2:13" ht="25.5" x14ac:dyDescent="0.25">
      <c r="B8" s="100" t="s">
        <v>3</v>
      </c>
      <c r="C8" s="100"/>
      <c r="D8" s="100"/>
      <c r="E8" s="100"/>
      <c r="F8" s="100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8" t="s">
        <v>8</v>
      </c>
      <c r="C10" s="99"/>
      <c r="D10" s="99"/>
      <c r="E10" s="99"/>
      <c r="F10" s="112"/>
      <c r="G10" s="85">
        <v>2282507.6</v>
      </c>
      <c r="H10" s="86">
        <v>2426264</v>
      </c>
      <c r="I10" s="86">
        <v>3034239</v>
      </c>
      <c r="J10" s="86">
        <v>2975280.19</v>
      </c>
      <c r="K10" s="86"/>
      <c r="L10" s="86"/>
    </row>
    <row r="11" spans="2:13" x14ac:dyDescent="0.25">
      <c r="B11" s="113" t="s">
        <v>7</v>
      </c>
      <c r="C11" s="112"/>
      <c r="D11" s="112"/>
      <c r="E11" s="112"/>
      <c r="F11" s="11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10"/>
      <c r="D12" s="110"/>
      <c r="E12" s="110"/>
      <c r="F12" s="111"/>
      <c r="G12" s="87">
        <f>G10+G11</f>
        <v>2282507.6</v>
      </c>
      <c r="H12" s="87">
        <v>2791894</v>
      </c>
      <c r="I12" s="87">
        <f t="shared" ref="I12:J12" si="0">I10+I11</f>
        <v>3034239</v>
      </c>
      <c r="J12" s="87">
        <f t="shared" si="0"/>
        <v>2975280.19</v>
      </c>
      <c r="K12" s="88">
        <f>J12/G12*100</f>
        <v>130.35138152442514</v>
      </c>
      <c r="L12" s="88">
        <f>J12/I12*100</f>
        <v>98.056883126213862</v>
      </c>
    </row>
    <row r="13" spans="2:13" x14ac:dyDescent="0.25">
      <c r="B13" s="118" t="s">
        <v>9</v>
      </c>
      <c r="C13" s="99"/>
      <c r="D13" s="99"/>
      <c r="E13" s="99"/>
      <c r="F13" s="99"/>
      <c r="G13" s="89">
        <v>2282462.0934620742</v>
      </c>
      <c r="H13" s="86">
        <v>2793221</v>
      </c>
      <c r="I13" s="125">
        <v>2747092</v>
      </c>
      <c r="J13" s="125">
        <v>2697230.02</v>
      </c>
      <c r="K13" s="86"/>
      <c r="L13" s="86"/>
    </row>
    <row r="14" spans="2:13" x14ac:dyDescent="0.25">
      <c r="B14" s="113" t="s">
        <v>10</v>
      </c>
      <c r="C14" s="112"/>
      <c r="D14" s="112"/>
      <c r="E14" s="112"/>
      <c r="F14" s="112"/>
      <c r="G14" s="85">
        <v>2193.33</v>
      </c>
      <c r="H14" s="86">
        <v>261783</v>
      </c>
      <c r="I14" s="125">
        <v>280243</v>
      </c>
      <c r="J14" s="125">
        <v>268842.39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2284655.4234620742</v>
      </c>
      <c r="H15" s="87">
        <v>3051023</v>
      </c>
      <c r="I15" s="87">
        <f t="shared" ref="I15:J15" si="1">I13+I14</f>
        <v>3027335</v>
      </c>
      <c r="J15" s="87">
        <f t="shared" si="1"/>
        <v>2966072.41</v>
      </c>
      <c r="K15" s="88">
        <f>J15/G15*100</f>
        <v>129.8258100342035</v>
      </c>
      <c r="L15" s="88">
        <f>J15/I15*100</f>
        <v>97.976352468425205</v>
      </c>
    </row>
    <row r="16" spans="2:13" x14ac:dyDescent="0.25">
      <c r="B16" s="117" t="s">
        <v>2</v>
      </c>
      <c r="C16" s="110"/>
      <c r="D16" s="110"/>
      <c r="E16" s="110"/>
      <c r="F16" s="110"/>
      <c r="G16" s="90">
        <f>G12-G15</f>
        <v>-2147.8234620741569</v>
      </c>
      <c r="H16" s="90">
        <f t="shared" ref="H16:J16" si="2">H12-H15</f>
        <v>-259129</v>
      </c>
      <c r="I16" s="90">
        <f t="shared" si="2"/>
        <v>6904</v>
      </c>
      <c r="J16" s="90">
        <f t="shared" si="2"/>
        <v>9207.7799999997951</v>
      </c>
      <c r="K16" s="88">
        <f>J16/G16*100</f>
        <v>-428.70283161483974</v>
      </c>
      <c r="L16" s="88">
        <f>J16/I16*100</f>
        <v>133.36877172653237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7" t="s">
        <v>29</v>
      </c>
      <c r="C18" s="97"/>
      <c r="D18" s="97"/>
      <c r="E18" s="97"/>
      <c r="F18" s="97"/>
      <c r="G18" s="7"/>
      <c r="H18" s="7"/>
      <c r="I18" s="7"/>
      <c r="J18" s="7"/>
      <c r="K18" s="1"/>
      <c r="L18" s="1"/>
      <c r="M18" s="1"/>
    </row>
    <row r="19" spans="1:49" ht="25.5" x14ac:dyDescent="0.25">
      <c r="B19" s="100" t="s">
        <v>3</v>
      </c>
      <c r="C19" s="100"/>
      <c r="D19" s="100"/>
      <c r="E19" s="100"/>
      <c r="F19" s="100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01">
        <v>1</v>
      </c>
      <c r="C20" s="102"/>
      <c r="D20" s="102"/>
      <c r="E20" s="102"/>
      <c r="F20" s="10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8" t="s">
        <v>11</v>
      </c>
      <c r="C21" s="103"/>
      <c r="D21" s="103"/>
      <c r="E21" s="103"/>
      <c r="F21" s="10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8" t="s">
        <v>12</v>
      </c>
      <c r="C22" s="99"/>
      <c r="D22" s="99"/>
      <c r="E22" s="99"/>
      <c r="F22" s="99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98" t="s">
        <v>5</v>
      </c>
      <c r="C24" s="99"/>
      <c r="D24" s="99"/>
      <c r="E24" s="99"/>
      <c r="F24" s="99"/>
      <c r="G24" s="89">
        <v>11058.92</v>
      </c>
      <c r="H24" s="86">
        <v>0</v>
      </c>
      <c r="I24" s="86">
        <v>0</v>
      </c>
      <c r="J24" s="86">
        <v>8911.06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8" t="s">
        <v>28</v>
      </c>
      <c r="C25" s="99"/>
      <c r="D25" s="99"/>
      <c r="E25" s="99"/>
      <c r="F25" s="99"/>
      <c r="G25" s="89">
        <v>8911.06</v>
      </c>
      <c r="H25" s="86">
        <v>0</v>
      </c>
      <c r="I25" s="86">
        <v>0</v>
      </c>
      <c r="J25" s="125">
        <v>18118.84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30</v>
      </c>
      <c r="C26" s="105"/>
      <c r="D26" s="105"/>
      <c r="E26" s="105"/>
      <c r="F26" s="106"/>
      <c r="G26" s="94">
        <f>G24+G25</f>
        <v>19969.98</v>
      </c>
      <c r="H26" s="94">
        <f t="shared" ref="H26:J26" si="4">H24+H25</f>
        <v>0</v>
      </c>
      <c r="I26" s="94">
        <f t="shared" si="4"/>
        <v>0</v>
      </c>
      <c r="J26" s="94">
        <f t="shared" si="4"/>
        <v>27029.9</v>
      </c>
      <c r="K26" s="93">
        <f>J26/G26*100</f>
        <v>135.35266434918813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6" t="s">
        <v>31</v>
      </c>
      <c r="C27" s="116"/>
      <c r="D27" s="116"/>
      <c r="E27" s="116"/>
      <c r="F27" s="116"/>
      <c r="G27" s="94">
        <f>G16+G26</f>
        <v>17822.156537925843</v>
      </c>
      <c r="H27" s="94">
        <f t="shared" ref="H27:J27" si="5">H16+H26</f>
        <v>-259129</v>
      </c>
      <c r="I27" s="94">
        <f t="shared" si="5"/>
        <v>6904</v>
      </c>
      <c r="J27" s="94">
        <f t="shared" si="5"/>
        <v>36237.679999999797</v>
      </c>
      <c r="K27" s="93">
        <f>J27/G27*100</f>
        <v>203.32937780501149</v>
      </c>
      <c r="L27" s="93">
        <f>J27/I27*100</f>
        <v>524.87949015063441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108" t="s">
        <v>41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x14ac:dyDescent="0.25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zoomScale="90" zoomScaleNormal="90" workbookViewId="0">
      <selection activeCell="I75" sqref="I75:J7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2282507.6006470234</v>
      </c>
      <c r="H10" s="65">
        <f>H11</f>
        <v>3051023</v>
      </c>
      <c r="I10" s="65">
        <f>I11</f>
        <v>3034239</v>
      </c>
      <c r="J10" s="65">
        <f>J11</f>
        <v>2975280.1900000004</v>
      </c>
      <c r="K10" s="69">
        <f t="shared" ref="K10:K22" si="0">(J10*100)/G10</f>
        <v>130.35138148747441</v>
      </c>
      <c r="L10" s="69">
        <f t="shared" ref="L10:L22" si="1">(J10*100)/I10</f>
        <v>98.056883126213876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G12+G16+G20</f>
        <v>2282507.6006470234</v>
      </c>
      <c r="H11" s="65">
        <f>H12+H16+H20</f>
        <v>3051023</v>
      </c>
      <c r="I11" s="65">
        <f>I12+I16+I20</f>
        <v>3034239</v>
      </c>
      <c r="J11" s="65">
        <f>J12+J16+J20</f>
        <v>2975280.1900000004</v>
      </c>
      <c r="K11" s="65">
        <f t="shared" si="0"/>
        <v>130.35138148747441</v>
      </c>
      <c r="L11" s="65">
        <f t="shared" si="1"/>
        <v>98.056883126213876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>G13</f>
        <v>5260.35</v>
      </c>
      <c r="H12" s="65">
        <f>H13</f>
        <v>0</v>
      </c>
      <c r="I12" s="65">
        <f>I13</f>
        <v>9168</v>
      </c>
      <c r="J12" s="65">
        <f>J13</f>
        <v>9168.24</v>
      </c>
      <c r="K12" s="65">
        <f t="shared" si="0"/>
        <v>174.28954347144202</v>
      </c>
      <c r="L12" s="65">
        <f t="shared" si="1"/>
        <v>100.00261780104712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>G14+G15</f>
        <v>5260.35</v>
      </c>
      <c r="H13" s="65">
        <f>H14+H15</f>
        <v>0</v>
      </c>
      <c r="I13" s="65">
        <f>I14+I15</f>
        <v>9168</v>
      </c>
      <c r="J13" s="65">
        <f>J14+J15</f>
        <v>9168.24</v>
      </c>
      <c r="K13" s="65">
        <f t="shared" si="0"/>
        <v>174.28954347144202</v>
      </c>
      <c r="L13" s="65">
        <f t="shared" si="1"/>
        <v>100.00261780104712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894.55</v>
      </c>
      <c r="H14" s="66">
        <v>0</v>
      </c>
      <c r="I14" s="66">
        <v>7791</v>
      </c>
      <c r="J14" s="66">
        <v>7791.17</v>
      </c>
      <c r="K14" s="66">
        <f t="shared" si="0"/>
        <v>870.95970040802638</v>
      </c>
      <c r="L14" s="66">
        <f t="shared" si="1"/>
        <v>100.00218200487743</v>
      </c>
    </row>
    <row r="15" spans="2:12" x14ac:dyDescent="0.25">
      <c r="B15" s="66"/>
      <c r="C15" s="66"/>
      <c r="D15" s="66"/>
      <c r="E15" s="66" t="s">
        <v>63</v>
      </c>
      <c r="F15" s="66" t="s">
        <v>64</v>
      </c>
      <c r="G15" s="66">
        <v>4365.8</v>
      </c>
      <c r="H15" s="66">
        <v>0</v>
      </c>
      <c r="I15" s="66">
        <v>1377</v>
      </c>
      <c r="J15" s="66">
        <v>1377.07</v>
      </c>
      <c r="K15" s="66">
        <f t="shared" si="0"/>
        <v>31.542214485317697</v>
      </c>
      <c r="L15" s="66">
        <f t="shared" si="1"/>
        <v>100.00508351488743</v>
      </c>
    </row>
    <row r="16" spans="2:12" x14ac:dyDescent="0.25">
      <c r="B16" s="65"/>
      <c r="C16" s="65" t="s">
        <v>65</v>
      </c>
      <c r="D16" s="65"/>
      <c r="E16" s="65"/>
      <c r="F16" s="65" t="s">
        <v>66</v>
      </c>
      <c r="G16" s="65">
        <f>G17</f>
        <v>2277247.2506470233</v>
      </c>
      <c r="H16" s="65">
        <f>H17</f>
        <v>3051023</v>
      </c>
      <c r="I16" s="65">
        <f>I17</f>
        <v>3020981</v>
      </c>
      <c r="J16" s="65">
        <f>J17</f>
        <v>2962022.0500000003</v>
      </c>
      <c r="K16" s="65">
        <f t="shared" si="0"/>
        <v>130.07028767554402</v>
      </c>
      <c r="L16" s="65">
        <f t="shared" si="1"/>
        <v>98.048350850270154</v>
      </c>
    </row>
    <row r="17" spans="2:12" x14ac:dyDescent="0.25">
      <c r="B17" s="65"/>
      <c r="C17" s="65"/>
      <c r="D17" s="65" t="s">
        <v>67</v>
      </c>
      <c r="E17" s="65"/>
      <c r="F17" s="65" t="s">
        <v>68</v>
      </c>
      <c r="G17" s="65">
        <f>G18+G19</f>
        <v>2277247.2506470233</v>
      </c>
      <c r="H17" s="65">
        <f>H18+H19</f>
        <v>3051023</v>
      </c>
      <c r="I17" s="65">
        <f>I18+I19</f>
        <v>3020981</v>
      </c>
      <c r="J17" s="65">
        <f>J18+J19</f>
        <v>2962022.0500000003</v>
      </c>
      <c r="K17" s="65">
        <f t="shared" si="0"/>
        <v>130.07028767554402</v>
      </c>
      <c r="L17" s="65">
        <f t="shared" si="1"/>
        <v>98.048350850270154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126">
        <v>2275053.9173136898</v>
      </c>
      <c r="H18" s="66">
        <v>2791894</v>
      </c>
      <c r="I18" s="66">
        <v>2743392</v>
      </c>
      <c r="J18" s="66">
        <v>2693673.74</v>
      </c>
      <c r="K18" s="66">
        <f t="shared" si="0"/>
        <v>118.40043523806253</v>
      </c>
      <c r="L18" s="66">
        <f t="shared" si="1"/>
        <v>98.18770850100897</v>
      </c>
    </row>
    <row r="19" spans="2:12" x14ac:dyDescent="0.25">
      <c r="B19" s="66"/>
      <c r="C19" s="66"/>
      <c r="D19" s="66"/>
      <c r="E19" s="66" t="s">
        <v>71</v>
      </c>
      <c r="F19" s="66" t="s">
        <v>72</v>
      </c>
      <c r="G19" s="66">
        <v>2193.333333333333</v>
      </c>
      <c r="H19" s="66">
        <v>259129</v>
      </c>
      <c r="I19" s="66">
        <v>277589</v>
      </c>
      <c r="J19" s="66">
        <v>268348.31</v>
      </c>
      <c r="K19" s="66">
        <f t="shared" si="0"/>
        <v>12234.725379939211</v>
      </c>
      <c r="L19" s="66">
        <f t="shared" si="1"/>
        <v>96.671089272269441</v>
      </c>
    </row>
    <row r="20" spans="2:12" x14ac:dyDescent="0.25">
      <c r="B20" s="65"/>
      <c r="C20" s="65" t="s">
        <v>73</v>
      </c>
      <c r="D20" s="65"/>
      <c r="E20" s="65"/>
      <c r="F20" s="65" t="s">
        <v>74</v>
      </c>
      <c r="G20" s="65">
        <f t="shared" ref="G20:J21" si="2">G21</f>
        <v>0</v>
      </c>
      <c r="H20" s="65">
        <f t="shared" si="2"/>
        <v>0</v>
      </c>
      <c r="I20" s="65">
        <f t="shared" si="2"/>
        <v>4090</v>
      </c>
      <c r="J20" s="65">
        <f t="shared" si="2"/>
        <v>4089.9</v>
      </c>
      <c r="K20" s="65" t="e">
        <f t="shared" si="0"/>
        <v>#DIV/0!</v>
      </c>
      <c r="L20" s="65">
        <f t="shared" si="1"/>
        <v>99.997555012224936</v>
      </c>
    </row>
    <row r="21" spans="2:12" x14ac:dyDescent="0.25">
      <c r="B21" s="65"/>
      <c r="C21" s="65"/>
      <c r="D21" s="65" t="s">
        <v>75</v>
      </c>
      <c r="E21" s="65"/>
      <c r="F21" s="65" t="s">
        <v>76</v>
      </c>
      <c r="G21" s="65">
        <f t="shared" si="2"/>
        <v>0</v>
      </c>
      <c r="H21" s="65">
        <f t="shared" si="2"/>
        <v>0</v>
      </c>
      <c r="I21" s="65">
        <f t="shared" si="2"/>
        <v>4090</v>
      </c>
      <c r="J21" s="65">
        <f t="shared" si="2"/>
        <v>4089.9</v>
      </c>
      <c r="K21" s="65" t="e">
        <f t="shared" si="0"/>
        <v>#DIV/0!</v>
      </c>
      <c r="L21" s="65">
        <f t="shared" si="1"/>
        <v>99.997555012224936</v>
      </c>
    </row>
    <row r="22" spans="2:12" x14ac:dyDescent="0.25">
      <c r="B22" s="66"/>
      <c r="C22" s="66"/>
      <c r="D22" s="66"/>
      <c r="E22" s="66" t="s">
        <v>77</v>
      </c>
      <c r="F22" s="66" t="s">
        <v>78</v>
      </c>
      <c r="G22" s="66">
        <v>0</v>
      </c>
      <c r="H22" s="66">
        <v>0</v>
      </c>
      <c r="I22" s="66">
        <v>4090</v>
      </c>
      <c r="J22" s="66">
        <v>4089.9</v>
      </c>
      <c r="K22" s="66" t="e">
        <f t="shared" si="0"/>
        <v>#DIV/0!</v>
      </c>
      <c r="L22" s="66">
        <f t="shared" si="1"/>
        <v>99.997555012224936</v>
      </c>
    </row>
    <row r="23" spans="2:12" x14ac:dyDescent="0.25">
      <c r="F23" s="35"/>
    </row>
    <row r="24" spans="2:12" x14ac:dyDescent="0.25">
      <c r="F24" s="35"/>
    </row>
    <row r="25" spans="2:12" ht="36.75" customHeight="1" x14ac:dyDescent="0.25">
      <c r="B25" s="119" t="s">
        <v>3</v>
      </c>
      <c r="C25" s="120"/>
      <c r="D25" s="120"/>
      <c r="E25" s="120"/>
      <c r="F25" s="121"/>
      <c r="G25" s="28" t="s">
        <v>50</v>
      </c>
      <c r="H25" s="28" t="s">
        <v>47</v>
      </c>
      <c r="I25" s="28" t="s">
        <v>48</v>
      </c>
      <c r="J25" s="28" t="s">
        <v>51</v>
      </c>
      <c r="K25" s="28" t="s">
        <v>6</v>
      </c>
      <c r="L25" s="28" t="s">
        <v>22</v>
      </c>
    </row>
    <row r="26" spans="2:12" x14ac:dyDescent="0.25">
      <c r="B26" s="122">
        <v>1</v>
      </c>
      <c r="C26" s="123"/>
      <c r="D26" s="123"/>
      <c r="E26" s="123"/>
      <c r="F26" s="124"/>
      <c r="G26" s="30">
        <v>2</v>
      </c>
      <c r="H26" s="30">
        <v>3</v>
      </c>
      <c r="I26" s="30">
        <v>4</v>
      </c>
      <c r="J26" s="30">
        <v>5</v>
      </c>
      <c r="K26" s="30" t="s">
        <v>13</v>
      </c>
      <c r="L26" s="30" t="s">
        <v>14</v>
      </c>
    </row>
    <row r="27" spans="2:12" x14ac:dyDescent="0.25">
      <c r="B27" s="65"/>
      <c r="C27" s="66"/>
      <c r="D27" s="67"/>
      <c r="E27" s="68"/>
      <c r="F27" s="8" t="s">
        <v>21</v>
      </c>
      <c r="G27" s="65">
        <f>G28+G70</f>
        <v>2284655.4234620742</v>
      </c>
      <c r="H27" s="65">
        <f>H28+H70</f>
        <v>3055004</v>
      </c>
      <c r="I27" s="65">
        <f>I28+I70</f>
        <v>3027335</v>
      </c>
      <c r="J27" s="65">
        <f>J28+J70</f>
        <v>2966072.41</v>
      </c>
      <c r="K27" s="70">
        <f t="shared" ref="K27:K58" si="3">(J27*100)/G27</f>
        <v>129.8258100342035</v>
      </c>
      <c r="L27" s="70">
        <f t="shared" ref="L27:L58" si="4">(J27*100)/I27</f>
        <v>97.976352468425205</v>
      </c>
    </row>
    <row r="28" spans="2:12" x14ac:dyDescent="0.25">
      <c r="B28" s="65" t="s">
        <v>79</v>
      </c>
      <c r="C28" s="65"/>
      <c r="D28" s="65"/>
      <c r="E28" s="65"/>
      <c r="F28" s="65" t="s">
        <v>80</v>
      </c>
      <c r="G28" s="65">
        <f>G29+G39+G65</f>
        <v>2282462.0934620742</v>
      </c>
      <c r="H28" s="65">
        <f>H29+H39+H65</f>
        <v>2793221</v>
      </c>
      <c r="I28" s="65">
        <f>I29+I39+I65</f>
        <v>2747092</v>
      </c>
      <c r="J28" s="65">
        <f>J29+J39+J65</f>
        <v>2697230.02</v>
      </c>
      <c r="K28" s="65">
        <f t="shared" si="3"/>
        <v>118.17195245984564</v>
      </c>
      <c r="L28" s="65">
        <f t="shared" si="4"/>
        <v>98.184917723905855</v>
      </c>
    </row>
    <row r="29" spans="2:12" x14ac:dyDescent="0.25">
      <c r="B29" s="65"/>
      <c r="C29" s="65" t="s">
        <v>81</v>
      </c>
      <c r="D29" s="65"/>
      <c r="E29" s="65"/>
      <c r="F29" s="65" t="s">
        <v>82</v>
      </c>
      <c r="G29" s="65">
        <f>G30+G34+G36</f>
        <v>1840384.48</v>
      </c>
      <c r="H29" s="65">
        <f>H30+H34+H36</f>
        <v>2226164</v>
      </c>
      <c r="I29" s="65">
        <f>I30+I34+I36</f>
        <v>2179653</v>
      </c>
      <c r="J29" s="65">
        <f>J30+J34+J36</f>
        <v>2179457.63</v>
      </c>
      <c r="K29" s="65">
        <f t="shared" si="3"/>
        <v>118.42403876390003</v>
      </c>
      <c r="L29" s="65">
        <f t="shared" si="4"/>
        <v>99.991036646658898</v>
      </c>
    </row>
    <row r="30" spans="2:12" x14ac:dyDescent="0.25">
      <c r="B30" s="65"/>
      <c r="C30" s="65"/>
      <c r="D30" s="65" t="s">
        <v>83</v>
      </c>
      <c r="E30" s="65"/>
      <c r="F30" s="65" t="s">
        <v>84</v>
      </c>
      <c r="G30" s="65">
        <f>G31+G32+G33</f>
        <v>1373528.6300000001</v>
      </c>
      <c r="H30" s="65">
        <f>H31+H32+H33</f>
        <v>1664514</v>
      </c>
      <c r="I30" s="65">
        <f>I31+I32+I33</f>
        <v>1613308</v>
      </c>
      <c r="J30" s="65">
        <f>J31+J32+J33</f>
        <v>1613227.53</v>
      </c>
      <c r="K30" s="65">
        <f t="shared" si="3"/>
        <v>117.45132170998139</v>
      </c>
      <c r="L30" s="65">
        <f t="shared" si="4"/>
        <v>99.995012111760431</v>
      </c>
    </row>
    <row r="31" spans="2:12" x14ac:dyDescent="0.25">
      <c r="B31" s="66"/>
      <c r="C31" s="66"/>
      <c r="D31" s="66"/>
      <c r="E31" s="66" t="s">
        <v>85</v>
      </c>
      <c r="F31" s="66" t="s">
        <v>86</v>
      </c>
      <c r="G31" s="66">
        <v>1265972.98</v>
      </c>
      <c r="H31" s="66">
        <v>1505502</v>
      </c>
      <c r="I31" s="66">
        <v>1474801</v>
      </c>
      <c r="J31" s="66">
        <v>1474793.22</v>
      </c>
      <c r="K31" s="66">
        <f t="shared" si="3"/>
        <v>116.49484177774474</v>
      </c>
      <c r="L31" s="66">
        <f t="shared" si="4"/>
        <v>99.999472471201202</v>
      </c>
    </row>
    <row r="32" spans="2:12" x14ac:dyDescent="0.25">
      <c r="B32" s="66"/>
      <c r="C32" s="66"/>
      <c r="D32" s="66"/>
      <c r="E32" s="66" t="s">
        <v>87</v>
      </c>
      <c r="F32" s="66" t="s">
        <v>88</v>
      </c>
      <c r="G32" s="66">
        <v>106603.54</v>
      </c>
      <c r="H32" s="66">
        <v>158216</v>
      </c>
      <c r="I32" s="66">
        <v>138416</v>
      </c>
      <c r="J32" s="66">
        <v>138372.57999999999</v>
      </c>
      <c r="K32" s="66">
        <f t="shared" si="3"/>
        <v>129.80111167040042</v>
      </c>
      <c r="L32" s="66">
        <f t="shared" si="4"/>
        <v>99.968630794127833</v>
      </c>
    </row>
    <row r="33" spans="2:12" x14ac:dyDescent="0.25">
      <c r="B33" s="66"/>
      <c r="C33" s="66"/>
      <c r="D33" s="66"/>
      <c r="E33" s="66" t="s">
        <v>89</v>
      </c>
      <c r="F33" s="66" t="s">
        <v>90</v>
      </c>
      <c r="G33" s="66">
        <v>952.11</v>
      </c>
      <c r="H33" s="66">
        <v>796</v>
      </c>
      <c r="I33" s="66">
        <v>91</v>
      </c>
      <c r="J33" s="66">
        <v>61.73</v>
      </c>
      <c r="K33" s="66">
        <f t="shared" si="3"/>
        <v>6.4834945542006697</v>
      </c>
      <c r="L33" s="66">
        <f t="shared" si="4"/>
        <v>67.835164835164832</v>
      </c>
    </row>
    <row r="34" spans="2:12" x14ac:dyDescent="0.25">
      <c r="B34" s="65"/>
      <c r="C34" s="65"/>
      <c r="D34" s="65" t="s">
        <v>91</v>
      </c>
      <c r="E34" s="65"/>
      <c r="F34" s="65" t="s">
        <v>92</v>
      </c>
      <c r="G34" s="65">
        <f>G35</f>
        <v>85857.99</v>
      </c>
      <c r="H34" s="65">
        <f>H35</f>
        <v>95693</v>
      </c>
      <c r="I34" s="65">
        <f>I35</f>
        <v>121693</v>
      </c>
      <c r="J34" s="65">
        <f>J35</f>
        <v>121670.37</v>
      </c>
      <c r="K34" s="65">
        <f t="shared" si="3"/>
        <v>141.71117912264194</v>
      </c>
      <c r="L34" s="65">
        <f t="shared" si="4"/>
        <v>99.981404024882281</v>
      </c>
    </row>
    <row r="35" spans="2:12" x14ac:dyDescent="0.25">
      <c r="B35" s="66"/>
      <c r="C35" s="66"/>
      <c r="D35" s="66"/>
      <c r="E35" s="66" t="s">
        <v>93</v>
      </c>
      <c r="F35" s="66" t="s">
        <v>92</v>
      </c>
      <c r="G35" s="66">
        <v>85857.99</v>
      </c>
      <c r="H35" s="66">
        <v>95693</v>
      </c>
      <c r="I35" s="66">
        <v>121693</v>
      </c>
      <c r="J35" s="66">
        <v>121670.37</v>
      </c>
      <c r="K35" s="66">
        <f t="shared" si="3"/>
        <v>141.71117912264194</v>
      </c>
      <c r="L35" s="66">
        <f t="shared" si="4"/>
        <v>99.981404024882281</v>
      </c>
    </row>
    <row r="36" spans="2:12" x14ac:dyDescent="0.25">
      <c r="B36" s="65"/>
      <c r="C36" s="65"/>
      <c r="D36" s="65" t="s">
        <v>94</v>
      </c>
      <c r="E36" s="65"/>
      <c r="F36" s="65" t="s">
        <v>95</v>
      </c>
      <c r="G36" s="65">
        <f>G37+G38</f>
        <v>380997.86</v>
      </c>
      <c r="H36" s="65">
        <f>H37+H38</f>
        <v>465957</v>
      </c>
      <c r="I36" s="65">
        <f>I37+I38</f>
        <v>444652</v>
      </c>
      <c r="J36" s="65">
        <f>J37+J38</f>
        <v>444559.73</v>
      </c>
      <c r="K36" s="65">
        <f t="shared" si="3"/>
        <v>116.682999216846</v>
      </c>
      <c r="L36" s="65">
        <f t="shared" si="4"/>
        <v>99.979248940744668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154365.62</v>
      </c>
      <c r="H37" s="66">
        <v>194819</v>
      </c>
      <c r="I37" s="66">
        <v>179219</v>
      </c>
      <c r="J37" s="66">
        <v>179141.62</v>
      </c>
      <c r="K37" s="66">
        <f t="shared" si="3"/>
        <v>116.05020599794177</v>
      </c>
      <c r="L37" s="66">
        <f t="shared" si="4"/>
        <v>99.956823774265004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226632.24</v>
      </c>
      <c r="H38" s="66">
        <v>271138</v>
      </c>
      <c r="I38" s="66">
        <v>265433</v>
      </c>
      <c r="J38" s="66">
        <v>265418.11</v>
      </c>
      <c r="K38" s="66">
        <f t="shared" si="3"/>
        <v>117.11401255178875</v>
      </c>
      <c r="L38" s="66">
        <f t="shared" si="4"/>
        <v>99.994390298116656</v>
      </c>
    </row>
    <row r="39" spans="2:12" x14ac:dyDescent="0.25">
      <c r="B39" s="65"/>
      <c r="C39" s="65" t="s">
        <v>100</v>
      </c>
      <c r="D39" s="65"/>
      <c r="E39" s="65"/>
      <c r="F39" s="65" t="s">
        <v>101</v>
      </c>
      <c r="G39" s="65">
        <f>G40+G44+G51+G60</f>
        <v>441164.21346207446</v>
      </c>
      <c r="H39" s="65">
        <f>H40+H44+H51+H60</f>
        <v>565761</v>
      </c>
      <c r="I39" s="65">
        <f>I40+I44+I51+I60</f>
        <v>566084</v>
      </c>
      <c r="J39" s="65">
        <f>J40+J44+J51+J60</f>
        <v>516567.96</v>
      </c>
      <c r="K39" s="65">
        <f t="shared" si="3"/>
        <v>117.09199074562011</v>
      </c>
      <c r="L39" s="65">
        <f t="shared" si="4"/>
        <v>91.252881197843436</v>
      </c>
    </row>
    <row r="40" spans="2:12" x14ac:dyDescent="0.25">
      <c r="B40" s="65"/>
      <c r="C40" s="65"/>
      <c r="D40" s="65" t="s">
        <v>102</v>
      </c>
      <c r="E40" s="65"/>
      <c r="F40" s="65" t="s">
        <v>103</v>
      </c>
      <c r="G40" s="65">
        <f>G41+G42+G43</f>
        <v>90583.46</v>
      </c>
      <c r="H40" s="65">
        <f>H41+H42+H43</f>
        <v>101264</v>
      </c>
      <c r="I40" s="65">
        <f>I41+I42+I43</f>
        <v>101714</v>
      </c>
      <c r="J40" s="65">
        <f>J41+J42+J43</f>
        <v>101641.93000000001</v>
      </c>
      <c r="K40" s="65">
        <f t="shared" si="3"/>
        <v>112.20804548644972</v>
      </c>
      <c r="L40" s="65">
        <f t="shared" si="4"/>
        <v>99.929144463888946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1313.95</v>
      </c>
      <c r="H41" s="66">
        <v>1327</v>
      </c>
      <c r="I41" s="66">
        <v>1327</v>
      </c>
      <c r="J41" s="66">
        <v>1812.38</v>
      </c>
      <c r="K41" s="66">
        <f t="shared" si="3"/>
        <v>137.93371132843714</v>
      </c>
      <c r="L41" s="66">
        <f t="shared" si="4"/>
        <v>136.57724189902035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88937.71</v>
      </c>
      <c r="H42" s="66">
        <v>99406</v>
      </c>
      <c r="I42" s="66">
        <v>99856</v>
      </c>
      <c r="J42" s="66">
        <v>99829.55</v>
      </c>
      <c r="K42" s="66">
        <f t="shared" si="3"/>
        <v>112.24659371148638</v>
      </c>
      <c r="L42" s="66">
        <f t="shared" si="4"/>
        <v>99.973511857074186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331.8</v>
      </c>
      <c r="H43" s="66">
        <v>531</v>
      </c>
      <c r="I43" s="66">
        <v>531</v>
      </c>
      <c r="J43" s="66">
        <v>0</v>
      </c>
      <c r="K43" s="66">
        <f t="shared" si="3"/>
        <v>0</v>
      </c>
      <c r="L43" s="66">
        <f t="shared" si="4"/>
        <v>0</v>
      </c>
    </row>
    <row r="44" spans="2:12" x14ac:dyDescent="0.25">
      <c r="B44" s="65"/>
      <c r="C44" s="65"/>
      <c r="D44" s="65" t="s">
        <v>110</v>
      </c>
      <c r="E44" s="65"/>
      <c r="F44" s="65" t="s">
        <v>111</v>
      </c>
      <c r="G44" s="65">
        <f>G45+G46+G47+G48+G49+G50</f>
        <v>262691.057137169</v>
      </c>
      <c r="H44" s="65">
        <f>H45+H46+H47+H48+H49+H50</f>
        <v>358360</v>
      </c>
      <c r="I44" s="65">
        <f>I45+I46+I47+I48+I49+I50</f>
        <v>360733</v>
      </c>
      <c r="J44" s="65">
        <f>J45+J46+J47+J48+J49+J50</f>
        <v>307904.97000000003</v>
      </c>
      <c r="K44" s="65">
        <f t="shared" si="3"/>
        <v>117.21182036251115</v>
      </c>
      <c r="L44" s="65">
        <f t="shared" si="4"/>
        <v>85.355365325600943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126">
        <v>14582.108965425712</v>
      </c>
      <c r="H45" s="66">
        <v>14599</v>
      </c>
      <c r="I45" s="66">
        <v>14599</v>
      </c>
      <c r="J45" s="126">
        <v>31745.25</v>
      </c>
      <c r="K45" s="66">
        <f t="shared" si="3"/>
        <v>217.69999164913816</v>
      </c>
      <c r="L45" s="66">
        <f t="shared" si="4"/>
        <v>217.44811288444413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126">
        <v>118134.94060654324</v>
      </c>
      <c r="H46" s="66">
        <v>186087</v>
      </c>
      <c r="I46" s="66">
        <v>186087</v>
      </c>
      <c r="J46" s="66">
        <v>177843.66</v>
      </c>
      <c r="K46" s="66">
        <f t="shared" si="3"/>
        <v>150.54281069334166</v>
      </c>
      <c r="L46" s="66">
        <f t="shared" si="4"/>
        <v>95.570168792016631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126">
        <v>113952.255624129</v>
      </c>
      <c r="H47" s="66">
        <v>145995</v>
      </c>
      <c r="I47" s="66">
        <v>145995</v>
      </c>
      <c r="J47" s="66">
        <v>71995.12</v>
      </c>
      <c r="K47" s="66">
        <f t="shared" si="3"/>
        <v>63.180074501969997</v>
      </c>
      <c r="L47" s="66">
        <f t="shared" si="4"/>
        <v>49.313414842974076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126">
        <v>8640.2747362134178</v>
      </c>
      <c r="H48" s="66">
        <v>6636</v>
      </c>
      <c r="I48" s="66">
        <v>6636</v>
      </c>
      <c r="J48" s="66">
        <v>15707.68</v>
      </c>
      <c r="K48" s="66">
        <f t="shared" si="3"/>
        <v>181.79607106896069</v>
      </c>
      <c r="L48" s="66">
        <f t="shared" si="4"/>
        <v>236.70403857745629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126">
        <v>6416.0475147654124</v>
      </c>
      <c r="H49" s="126">
        <v>4645</v>
      </c>
      <c r="I49" s="126">
        <v>7018</v>
      </c>
      <c r="J49" s="126">
        <v>10544.259999999998</v>
      </c>
      <c r="K49" s="66">
        <f t="shared" si="3"/>
        <v>164.34198742659285</v>
      </c>
      <c r="L49" s="66">
        <f t="shared" si="4"/>
        <v>150.24593901396406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126">
        <v>965.42969009224248</v>
      </c>
      <c r="H50" s="66">
        <v>398</v>
      </c>
      <c r="I50" s="66">
        <v>398</v>
      </c>
      <c r="J50" s="126">
        <v>69</v>
      </c>
      <c r="K50" s="66">
        <f t="shared" si="3"/>
        <v>7.1470766548941915</v>
      </c>
      <c r="L50" s="66">
        <f t="shared" si="4"/>
        <v>17.336683417085428</v>
      </c>
    </row>
    <row r="51" spans="2:12" x14ac:dyDescent="0.25">
      <c r="B51" s="65"/>
      <c r="C51" s="65"/>
      <c r="D51" s="65" t="s">
        <v>124</v>
      </c>
      <c r="E51" s="65"/>
      <c r="F51" s="65" t="s">
        <v>125</v>
      </c>
      <c r="G51" s="65">
        <f>G52+G53+G54+G55+G56+G57+G58+G59</f>
        <v>72459.02</v>
      </c>
      <c r="H51" s="65">
        <f>H52+H53+H54+H55+H56+H57+H58+H59</f>
        <v>92201</v>
      </c>
      <c r="I51" s="65">
        <f>I52+I53+I54+I55+I56+I57+I58+I59</f>
        <v>89701</v>
      </c>
      <c r="J51" s="65">
        <f>J52+J53+J54+J55+J56+J57+J58+J59</f>
        <v>90317.200000000012</v>
      </c>
      <c r="K51" s="65">
        <f t="shared" si="3"/>
        <v>124.64590329816772</v>
      </c>
      <c r="L51" s="65">
        <f t="shared" si="4"/>
        <v>100.68694886344636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3979.6</v>
      </c>
      <c r="H52" s="66">
        <v>3982</v>
      </c>
      <c r="I52" s="66">
        <v>3982</v>
      </c>
      <c r="J52" s="66">
        <v>3908.68</v>
      </c>
      <c r="K52" s="66">
        <f t="shared" si="3"/>
        <v>98.217911347874164</v>
      </c>
      <c r="L52" s="66">
        <f t="shared" si="4"/>
        <v>98.158714213962838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3892.62</v>
      </c>
      <c r="H53" s="66">
        <v>20309</v>
      </c>
      <c r="I53" s="66">
        <v>17809</v>
      </c>
      <c r="J53" s="126">
        <v>12882.14</v>
      </c>
      <c r="K53" s="66">
        <f t="shared" si="3"/>
        <v>330.93751766162637</v>
      </c>
      <c r="L53" s="66">
        <f t="shared" si="4"/>
        <v>72.334999157729243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1868.21</v>
      </c>
      <c r="H54" s="66">
        <v>929</v>
      </c>
      <c r="I54" s="66">
        <v>929</v>
      </c>
      <c r="J54" s="66">
        <v>2638.81</v>
      </c>
      <c r="K54" s="66">
        <f t="shared" si="3"/>
        <v>141.24803956728633</v>
      </c>
      <c r="L54" s="66">
        <f t="shared" si="4"/>
        <v>284.04843918191602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41068.910000000003</v>
      </c>
      <c r="H55" s="66">
        <v>43799</v>
      </c>
      <c r="I55" s="66">
        <v>43799</v>
      </c>
      <c r="J55" s="66">
        <v>45400.47</v>
      </c>
      <c r="K55" s="66">
        <f t="shared" si="3"/>
        <v>110.54705372019855</v>
      </c>
      <c r="L55" s="66">
        <f t="shared" si="4"/>
        <v>103.65640768054065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1498.97</v>
      </c>
      <c r="H56" s="66">
        <v>1593</v>
      </c>
      <c r="I56" s="66">
        <v>1593</v>
      </c>
      <c r="J56" s="66">
        <v>1884</v>
      </c>
      <c r="K56" s="66">
        <f t="shared" si="3"/>
        <v>125.68630459582246</v>
      </c>
      <c r="L56" s="66">
        <f t="shared" si="4"/>
        <v>118.26741996233521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7405.46</v>
      </c>
      <c r="H57" s="66">
        <v>2654</v>
      </c>
      <c r="I57" s="66">
        <v>2654</v>
      </c>
      <c r="J57" s="66">
        <v>4804.09</v>
      </c>
      <c r="K57" s="66">
        <f t="shared" si="3"/>
        <v>64.872269919761905</v>
      </c>
      <c r="L57" s="66">
        <f t="shared" si="4"/>
        <v>181.01318764129616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10621.92</v>
      </c>
      <c r="H58" s="66">
        <v>15281</v>
      </c>
      <c r="I58" s="66">
        <v>15281</v>
      </c>
      <c r="J58" s="66">
        <v>14692.27</v>
      </c>
      <c r="K58" s="66">
        <f t="shared" si="3"/>
        <v>138.32028484492446</v>
      </c>
      <c r="L58" s="66">
        <f t="shared" si="4"/>
        <v>96.147307113408814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2123.33</v>
      </c>
      <c r="H59" s="66">
        <v>3654</v>
      </c>
      <c r="I59" s="66">
        <v>3654</v>
      </c>
      <c r="J59" s="66">
        <v>4106.74</v>
      </c>
      <c r="K59" s="66">
        <f t="shared" ref="K59:K82" si="5">(J59*100)/G59</f>
        <v>193.41035072268559</v>
      </c>
      <c r="L59" s="66">
        <f t="shared" ref="L59:L82" si="6">(J59*100)/I59</f>
        <v>112.39025725232622</v>
      </c>
    </row>
    <row r="60" spans="2:12" x14ac:dyDescent="0.25">
      <c r="B60" s="65"/>
      <c r="C60" s="65"/>
      <c r="D60" s="65" t="s">
        <v>142</v>
      </c>
      <c r="E60" s="65"/>
      <c r="F60" s="65" t="s">
        <v>143</v>
      </c>
      <c r="G60" s="65">
        <f>G61+G62+G63+G64</f>
        <v>15430.676324905435</v>
      </c>
      <c r="H60" s="65">
        <f>H61+H62+H63+H64</f>
        <v>13936</v>
      </c>
      <c r="I60" s="65">
        <f>I61+I62+I63+I64</f>
        <v>13936</v>
      </c>
      <c r="J60" s="65">
        <f>J61+J62+J63+J64</f>
        <v>16703.86</v>
      </c>
      <c r="K60" s="65">
        <f t="shared" si="5"/>
        <v>108.25099074263919</v>
      </c>
      <c r="L60" s="65">
        <f t="shared" si="6"/>
        <v>119.86122273249138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12375.35</v>
      </c>
      <c r="H61" s="66">
        <v>11281</v>
      </c>
      <c r="I61" s="66">
        <v>11281</v>
      </c>
      <c r="J61" s="66">
        <v>14072.27</v>
      </c>
      <c r="K61" s="66">
        <f t="shared" si="5"/>
        <v>113.7120970315991</v>
      </c>
      <c r="L61" s="66">
        <f t="shared" si="6"/>
        <v>124.74310788050705</v>
      </c>
    </row>
    <row r="62" spans="2:12" x14ac:dyDescent="0.25">
      <c r="B62" s="66"/>
      <c r="C62" s="66"/>
      <c r="D62" s="66"/>
      <c r="E62" s="66" t="s">
        <v>146</v>
      </c>
      <c r="F62" s="66" t="s">
        <v>147</v>
      </c>
      <c r="G62" s="66">
        <v>999.65</v>
      </c>
      <c r="H62" s="66">
        <v>664</v>
      </c>
      <c r="I62" s="66">
        <v>664</v>
      </c>
      <c r="J62" s="66">
        <v>1025.76</v>
      </c>
      <c r="K62" s="66">
        <f t="shared" si="5"/>
        <v>102.61191416995949</v>
      </c>
      <c r="L62" s="66">
        <f t="shared" si="6"/>
        <v>154.48192771084337</v>
      </c>
    </row>
    <row r="63" spans="2:12" x14ac:dyDescent="0.25">
      <c r="B63" s="66"/>
      <c r="C63" s="66"/>
      <c r="D63" s="66"/>
      <c r="E63" s="66" t="s">
        <v>148</v>
      </c>
      <c r="F63" s="66" t="s">
        <v>149</v>
      </c>
      <c r="G63" s="66">
        <v>509.66</v>
      </c>
      <c r="H63" s="66">
        <v>664</v>
      </c>
      <c r="I63" s="66">
        <v>664</v>
      </c>
      <c r="J63" s="66">
        <v>493.82</v>
      </c>
      <c r="K63" s="66">
        <f t="shared" si="5"/>
        <v>96.892045677510495</v>
      </c>
      <c r="L63" s="66">
        <f t="shared" si="6"/>
        <v>74.370481927710841</v>
      </c>
    </row>
    <row r="64" spans="2:12" x14ac:dyDescent="0.25">
      <c r="B64" s="66"/>
      <c r="C64" s="66"/>
      <c r="D64" s="66"/>
      <c r="E64" s="66" t="s">
        <v>150</v>
      </c>
      <c r="F64" s="66" t="s">
        <v>143</v>
      </c>
      <c r="G64" s="126">
        <v>1546.0163249054349</v>
      </c>
      <c r="H64" s="66">
        <v>1327</v>
      </c>
      <c r="I64" s="66">
        <v>1327</v>
      </c>
      <c r="J64" s="66">
        <v>1112.01</v>
      </c>
      <c r="K64" s="66">
        <f t="shared" si="5"/>
        <v>71.92744229709335</v>
      </c>
      <c r="L64" s="66">
        <f t="shared" si="6"/>
        <v>83.798794272795774</v>
      </c>
    </row>
    <row r="65" spans="2:12" x14ac:dyDescent="0.25">
      <c r="B65" s="65"/>
      <c r="C65" s="65" t="s">
        <v>151</v>
      </c>
      <c r="D65" s="65"/>
      <c r="E65" s="65"/>
      <c r="F65" s="65" t="s">
        <v>152</v>
      </c>
      <c r="G65" s="65">
        <f>G66+G68</f>
        <v>913.4</v>
      </c>
      <c r="H65" s="65">
        <f>H66+H68</f>
        <v>1296</v>
      </c>
      <c r="I65" s="65">
        <f>I66+I68</f>
        <v>1355</v>
      </c>
      <c r="J65" s="65">
        <f>J66+J68</f>
        <v>1204.43</v>
      </c>
      <c r="K65" s="65">
        <f t="shared" si="5"/>
        <v>131.86227282680096</v>
      </c>
      <c r="L65" s="65">
        <f t="shared" si="6"/>
        <v>88.887822878228789</v>
      </c>
    </row>
    <row r="66" spans="2:12" x14ac:dyDescent="0.25">
      <c r="B66" s="65"/>
      <c r="C66" s="65"/>
      <c r="D66" s="65" t="s">
        <v>153</v>
      </c>
      <c r="E66" s="65"/>
      <c r="F66" s="65" t="s">
        <v>154</v>
      </c>
      <c r="G66" s="65">
        <f>G67</f>
        <v>0</v>
      </c>
      <c r="H66" s="65">
        <f>H67</f>
        <v>500</v>
      </c>
      <c r="I66" s="65">
        <f>I67</f>
        <v>500</v>
      </c>
      <c r="J66" s="65">
        <f>J67</f>
        <v>0</v>
      </c>
      <c r="K66" s="65" t="e">
        <f t="shared" si="5"/>
        <v>#DIV/0!</v>
      </c>
      <c r="L66" s="65">
        <f t="shared" si="6"/>
        <v>0</v>
      </c>
    </row>
    <row r="67" spans="2:12" x14ac:dyDescent="0.25">
      <c r="B67" s="66"/>
      <c r="C67" s="66"/>
      <c r="D67" s="66"/>
      <c r="E67" s="66" t="s">
        <v>155</v>
      </c>
      <c r="F67" s="66" t="s">
        <v>156</v>
      </c>
      <c r="G67" s="66">
        <v>0</v>
      </c>
      <c r="H67" s="66">
        <v>500</v>
      </c>
      <c r="I67" s="66">
        <v>500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25">
      <c r="B68" s="65"/>
      <c r="C68" s="65"/>
      <c r="D68" s="65" t="s">
        <v>157</v>
      </c>
      <c r="E68" s="65"/>
      <c r="F68" s="65" t="s">
        <v>158</v>
      </c>
      <c r="G68" s="65">
        <f>G69</f>
        <v>913.4</v>
      </c>
      <c r="H68" s="65">
        <f>H69</f>
        <v>796</v>
      </c>
      <c r="I68" s="65">
        <f>I69</f>
        <v>855</v>
      </c>
      <c r="J68" s="65">
        <f>J69</f>
        <v>1204.43</v>
      </c>
      <c r="K68" s="65">
        <f t="shared" si="5"/>
        <v>131.86227282680096</v>
      </c>
      <c r="L68" s="65">
        <f t="shared" si="6"/>
        <v>140.86900584795322</v>
      </c>
    </row>
    <row r="69" spans="2:12" x14ac:dyDescent="0.25">
      <c r="B69" s="66"/>
      <c r="C69" s="66"/>
      <c r="D69" s="66"/>
      <c r="E69" s="66" t="s">
        <v>159</v>
      </c>
      <c r="F69" s="66" t="s">
        <v>160</v>
      </c>
      <c r="G69" s="66">
        <v>913.4</v>
      </c>
      <c r="H69" s="66">
        <v>796</v>
      </c>
      <c r="I69" s="66">
        <v>855</v>
      </c>
      <c r="J69" s="66">
        <v>1204.43</v>
      </c>
      <c r="K69" s="66">
        <f t="shared" si="5"/>
        <v>131.86227282680096</v>
      </c>
      <c r="L69" s="66">
        <f t="shared" si="6"/>
        <v>140.86900584795322</v>
      </c>
    </row>
    <row r="70" spans="2:12" x14ac:dyDescent="0.25">
      <c r="B70" s="65" t="s">
        <v>161</v>
      </c>
      <c r="C70" s="65"/>
      <c r="D70" s="65"/>
      <c r="E70" s="65"/>
      <c r="F70" s="65" t="s">
        <v>162</v>
      </c>
      <c r="G70" s="65">
        <f>G71+G80</f>
        <v>2193.33</v>
      </c>
      <c r="H70" s="65">
        <f>H71+H80</f>
        <v>261783</v>
      </c>
      <c r="I70" s="65">
        <f>I71+I80</f>
        <v>280243</v>
      </c>
      <c r="J70" s="65">
        <f>J71+J80</f>
        <v>268842.39</v>
      </c>
      <c r="K70" s="65">
        <f t="shared" si="5"/>
        <v>12257.270451778802</v>
      </c>
      <c r="L70" s="65">
        <f t="shared" si="6"/>
        <v>95.931884114857468</v>
      </c>
    </row>
    <row r="71" spans="2:12" x14ac:dyDescent="0.25">
      <c r="B71" s="65"/>
      <c r="C71" s="65" t="s">
        <v>163</v>
      </c>
      <c r="D71" s="65"/>
      <c r="E71" s="65"/>
      <c r="F71" s="65" t="s">
        <v>164</v>
      </c>
      <c r="G71" s="65">
        <f>G72+G78</f>
        <v>2193.33</v>
      </c>
      <c r="H71" s="65">
        <f>H72+H78</f>
        <v>62533</v>
      </c>
      <c r="I71" s="65">
        <f>I72+I78</f>
        <v>77169</v>
      </c>
      <c r="J71" s="65">
        <f>J72+J78</f>
        <v>65768.41</v>
      </c>
      <c r="K71" s="65">
        <f t="shared" si="5"/>
        <v>2998.5642835323461</v>
      </c>
      <c r="L71" s="65">
        <f t="shared" si="6"/>
        <v>85.226463994609233</v>
      </c>
    </row>
    <row r="72" spans="2:12" x14ac:dyDescent="0.25">
      <c r="B72" s="65"/>
      <c r="C72" s="65"/>
      <c r="D72" s="65" t="s">
        <v>165</v>
      </c>
      <c r="E72" s="65"/>
      <c r="F72" s="65" t="s">
        <v>166</v>
      </c>
      <c r="G72" s="65">
        <f>G73+G74+G75+G76+G77</f>
        <v>2193.33</v>
      </c>
      <c r="H72" s="65">
        <f>H73+H74+H75+H76+H77</f>
        <v>39043</v>
      </c>
      <c r="I72" s="65">
        <f>I73+I74+I75+I76+I77</f>
        <v>41479</v>
      </c>
      <c r="J72" s="65">
        <f>J73+J74+J75+J76+J77</f>
        <v>39318.410000000003</v>
      </c>
      <c r="K72" s="65">
        <f t="shared" si="5"/>
        <v>1792.6353991419442</v>
      </c>
      <c r="L72" s="65">
        <f t="shared" si="6"/>
        <v>94.791123218978285</v>
      </c>
    </row>
    <row r="73" spans="2:12" x14ac:dyDescent="0.25">
      <c r="B73" s="66"/>
      <c r="C73" s="66"/>
      <c r="D73" s="66"/>
      <c r="E73" s="66" t="s">
        <v>167</v>
      </c>
      <c r="F73" s="66" t="s">
        <v>168</v>
      </c>
      <c r="G73" s="66">
        <v>0</v>
      </c>
      <c r="H73" s="66">
        <v>2389</v>
      </c>
      <c r="I73" s="66">
        <v>2389</v>
      </c>
      <c r="J73" s="66">
        <v>5607.75</v>
      </c>
      <c r="K73" s="66" t="e">
        <f t="shared" si="5"/>
        <v>#DIV/0!</v>
      </c>
      <c r="L73" s="66">
        <f t="shared" si="6"/>
        <v>234.73210548346589</v>
      </c>
    </row>
    <row r="74" spans="2:12" x14ac:dyDescent="0.25">
      <c r="B74" s="66"/>
      <c r="C74" s="66"/>
      <c r="D74" s="66"/>
      <c r="E74" s="66" t="s">
        <v>169</v>
      </c>
      <c r="F74" s="66" t="s">
        <v>170</v>
      </c>
      <c r="G74" s="66">
        <v>0</v>
      </c>
      <c r="H74" s="66">
        <v>0</v>
      </c>
      <c r="I74" s="66">
        <v>0</v>
      </c>
      <c r="J74" s="66">
        <v>5944.51</v>
      </c>
      <c r="K74" s="66" t="e">
        <f t="shared" si="5"/>
        <v>#DIV/0!</v>
      </c>
      <c r="L74" s="66" t="e">
        <f t="shared" si="6"/>
        <v>#DIV/0!</v>
      </c>
    </row>
    <row r="75" spans="2:12" x14ac:dyDescent="0.25">
      <c r="B75" s="66"/>
      <c r="C75" s="66"/>
      <c r="D75" s="66"/>
      <c r="E75" s="66" t="s">
        <v>171</v>
      </c>
      <c r="F75" s="66" t="s">
        <v>172</v>
      </c>
      <c r="G75" s="66">
        <v>0</v>
      </c>
      <c r="H75" s="126">
        <v>2654</v>
      </c>
      <c r="I75" s="126">
        <v>2654</v>
      </c>
      <c r="J75" s="126">
        <v>0</v>
      </c>
      <c r="K75" s="66" t="e">
        <f t="shared" si="5"/>
        <v>#DIV/0!</v>
      </c>
      <c r="L75" s="66">
        <f t="shared" si="6"/>
        <v>0</v>
      </c>
    </row>
    <row r="76" spans="2:12" x14ac:dyDescent="0.25">
      <c r="B76" s="66"/>
      <c r="C76" s="66"/>
      <c r="D76" s="66"/>
      <c r="E76" s="66" t="s">
        <v>173</v>
      </c>
      <c r="F76" s="66" t="s">
        <v>174</v>
      </c>
      <c r="G76" s="66">
        <v>0</v>
      </c>
      <c r="H76" s="66">
        <v>0</v>
      </c>
      <c r="I76" s="66">
        <v>0</v>
      </c>
      <c r="J76" s="66">
        <v>937.35</v>
      </c>
      <c r="K76" s="66" t="e">
        <f t="shared" si="5"/>
        <v>#DIV/0!</v>
      </c>
      <c r="L76" s="66" t="e">
        <f t="shared" si="6"/>
        <v>#DIV/0!</v>
      </c>
    </row>
    <row r="77" spans="2:12" x14ac:dyDescent="0.25">
      <c r="B77" s="66"/>
      <c r="C77" s="66"/>
      <c r="D77" s="66"/>
      <c r="E77" s="66" t="s">
        <v>175</v>
      </c>
      <c r="F77" s="66" t="s">
        <v>176</v>
      </c>
      <c r="G77" s="66">
        <v>2193.33</v>
      </c>
      <c r="H77" s="66">
        <v>34000</v>
      </c>
      <c r="I77" s="66">
        <v>36436</v>
      </c>
      <c r="J77" s="66">
        <v>26828.799999999999</v>
      </c>
      <c r="K77" s="66">
        <f t="shared" si="5"/>
        <v>1223.199427354753</v>
      </c>
      <c r="L77" s="66">
        <f t="shared" si="6"/>
        <v>73.632670984740372</v>
      </c>
    </row>
    <row r="78" spans="2:12" x14ac:dyDescent="0.25">
      <c r="B78" s="65"/>
      <c r="C78" s="65"/>
      <c r="D78" s="65" t="s">
        <v>177</v>
      </c>
      <c r="E78" s="65"/>
      <c r="F78" s="65" t="s">
        <v>178</v>
      </c>
      <c r="G78" s="65">
        <f>G79</f>
        <v>0</v>
      </c>
      <c r="H78" s="65">
        <f>H79</f>
        <v>23490</v>
      </c>
      <c r="I78" s="65">
        <f>I79</f>
        <v>35690</v>
      </c>
      <c r="J78" s="65">
        <f>J79</f>
        <v>26450</v>
      </c>
      <c r="K78" s="65" t="e">
        <f t="shared" si="5"/>
        <v>#DIV/0!</v>
      </c>
      <c r="L78" s="65">
        <f t="shared" si="6"/>
        <v>74.110395068646682</v>
      </c>
    </row>
    <row r="79" spans="2:12" x14ac:dyDescent="0.25">
      <c r="B79" s="66"/>
      <c r="C79" s="66"/>
      <c r="D79" s="66"/>
      <c r="E79" s="66" t="s">
        <v>179</v>
      </c>
      <c r="F79" s="66" t="s">
        <v>180</v>
      </c>
      <c r="G79" s="66">
        <v>0</v>
      </c>
      <c r="H79" s="66">
        <v>23490</v>
      </c>
      <c r="I79" s="66">
        <v>35690</v>
      </c>
      <c r="J79" s="66">
        <v>26450</v>
      </c>
      <c r="K79" s="66" t="e">
        <f t="shared" si="5"/>
        <v>#DIV/0!</v>
      </c>
      <c r="L79" s="66">
        <f t="shared" si="6"/>
        <v>74.110395068646682</v>
      </c>
    </row>
    <row r="80" spans="2:12" x14ac:dyDescent="0.25">
      <c r="B80" s="65"/>
      <c r="C80" s="65" t="s">
        <v>181</v>
      </c>
      <c r="D80" s="65"/>
      <c r="E80" s="65"/>
      <c r="F80" s="65" t="s">
        <v>182</v>
      </c>
      <c r="G80" s="65">
        <f t="shared" ref="G80:J81" si="7">G81</f>
        <v>0</v>
      </c>
      <c r="H80" s="65">
        <f t="shared" si="7"/>
        <v>199250</v>
      </c>
      <c r="I80" s="65">
        <f t="shared" si="7"/>
        <v>203074</v>
      </c>
      <c r="J80" s="65">
        <f t="shared" si="7"/>
        <v>203073.98</v>
      </c>
      <c r="K80" s="65" t="e">
        <f t="shared" si="5"/>
        <v>#DIV/0!</v>
      </c>
      <c r="L80" s="65">
        <f t="shared" si="6"/>
        <v>99.999990151373396</v>
      </c>
    </row>
    <row r="81" spans="2:12" x14ac:dyDescent="0.25">
      <c r="B81" s="65"/>
      <c r="C81" s="65"/>
      <c r="D81" s="65" t="s">
        <v>183</v>
      </c>
      <c r="E81" s="65"/>
      <c r="F81" s="65" t="s">
        <v>184</v>
      </c>
      <c r="G81" s="65">
        <f t="shared" si="7"/>
        <v>0</v>
      </c>
      <c r="H81" s="65">
        <f t="shared" si="7"/>
        <v>199250</v>
      </c>
      <c r="I81" s="65">
        <f t="shared" si="7"/>
        <v>203074</v>
      </c>
      <c r="J81" s="65">
        <f t="shared" si="7"/>
        <v>203073.98</v>
      </c>
      <c r="K81" s="65" t="e">
        <f t="shared" si="5"/>
        <v>#DIV/0!</v>
      </c>
      <c r="L81" s="65">
        <f t="shared" si="6"/>
        <v>99.999990151373396</v>
      </c>
    </row>
    <row r="82" spans="2:12" x14ac:dyDescent="0.25">
      <c r="B82" s="66"/>
      <c r="C82" s="66"/>
      <c r="D82" s="66"/>
      <c r="E82" s="66" t="s">
        <v>185</v>
      </c>
      <c r="F82" s="66" t="s">
        <v>184</v>
      </c>
      <c r="G82" s="66">
        <v>0</v>
      </c>
      <c r="H82" s="66">
        <v>199250</v>
      </c>
      <c r="I82" s="66">
        <v>203074</v>
      </c>
      <c r="J82" s="66">
        <v>203073.98</v>
      </c>
      <c r="K82" s="66" t="e">
        <f t="shared" si="5"/>
        <v>#DIV/0!</v>
      </c>
      <c r="L82" s="66">
        <f t="shared" si="6"/>
        <v>99.999990151373396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5:F25"/>
    <mergeCell ref="B26:F26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0"/>
  <sheetViews>
    <sheetView workbookViewId="0">
      <selection activeCell="B42" sqref="B4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2282507.6006470234</v>
      </c>
      <c r="D6" s="71">
        <f>D7+D9</f>
        <v>3051023</v>
      </c>
      <c r="E6" s="71">
        <f>E7+E9</f>
        <v>3034239</v>
      </c>
      <c r="F6" s="71">
        <f>F7+F9</f>
        <v>2975280.1900000004</v>
      </c>
      <c r="G6" s="72">
        <f t="shared" ref="G6:G15" si="0">(F6*100)/C6</f>
        <v>130.35138148747441</v>
      </c>
      <c r="H6" s="72">
        <f t="shared" ref="H6:H15" si="1">(F6*100)/E6</f>
        <v>98.056883126213876</v>
      </c>
    </row>
    <row r="7" spans="1:8" x14ac:dyDescent="0.25">
      <c r="A7"/>
      <c r="B7" s="8" t="s">
        <v>186</v>
      </c>
      <c r="C7" s="71">
        <f>C8</f>
        <v>2277247.2506470233</v>
      </c>
      <c r="D7" s="71">
        <f>D8</f>
        <v>3051023</v>
      </c>
      <c r="E7" s="71">
        <f>E8</f>
        <v>3020981</v>
      </c>
      <c r="F7" s="71">
        <f>F8</f>
        <v>2962022.0500000003</v>
      </c>
      <c r="G7" s="72">
        <f t="shared" si="0"/>
        <v>130.07028767554402</v>
      </c>
      <c r="H7" s="72">
        <f t="shared" si="1"/>
        <v>98.048350850270154</v>
      </c>
    </row>
    <row r="8" spans="1:8" x14ac:dyDescent="0.25">
      <c r="A8"/>
      <c r="B8" s="16" t="s">
        <v>187</v>
      </c>
      <c r="C8" s="73">
        <v>2277247.2506470233</v>
      </c>
      <c r="D8" s="73">
        <v>3051023</v>
      </c>
      <c r="E8" s="73">
        <v>3020981</v>
      </c>
      <c r="F8" s="74">
        <v>2962022.0500000003</v>
      </c>
      <c r="G8" s="70">
        <f t="shared" si="0"/>
        <v>130.07028767554402</v>
      </c>
      <c r="H8" s="70">
        <f t="shared" si="1"/>
        <v>98.048350850270154</v>
      </c>
    </row>
    <row r="9" spans="1:8" x14ac:dyDescent="0.25">
      <c r="A9"/>
      <c r="B9" s="8" t="s">
        <v>188</v>
      </c>
      <c r="C9" s="71">
        <f>C10</f>
        <v>5260.35</v>
      </c>
      <c r="D9" s="71">
        <f>D10</f>
        <v>0</v>
      </c>
      <c r="E9" s="71">
        <f>E10</f>
        <v>13258</v>
      </c>
      <c r="F9" s="71">
        <f>F10</f>
        <v>13258.14</v>
      </c>
      <c r="G9" s="72">
        <f t="shared" si="0"/>
        <v>252.03912287205222</v>
      </c>
      <c r="H9" s="72">
        <f t="shared" si="1"/>
        <v>100.00105596620908</v>
      </c>
    </row>
    <row r="10" spans="1:8" x14ac:dyDescent="0.25">
      <c r="A10"/>
      <c r="B10" s="16" t="s">
        <v>189</v>
      </c>
      <c r="C10" s="73">
        <v>5260.35</v>
      </c>
      <c r="D10" s="73">
        <v>0</v>
      </c>
      <c r="E10" s="73">
        <f>' Račun prihoda i rashoda'!I13+' Račun prihoda i rashoda'!I22</f>
        <v>13258</v>
      </c>
      <c r="F10" s="73">
        <f>' Račun prihoda i rashoda'!J13+' Račun prihoda i rashoda'!J22</f>
        <v>13258.14</v>
      </c>
      <c r="G10" s="70">
        <f t="shared" si="0"/>
        <v>252.03912287205222</v>
      </c>
      <c r="H10" s="70">
        <f t="shared" si="1"/>
        <v>100.00105596620908</v>
      </c>
    </row>
    <row r="11" spans="1:8" x14ac:dyDescent="0.25">
      <c r="B11" s="8" t="s">
        <v>33</v>
      </c>
      <c r="C11" s="75">
        <f>C12+C14</f>
        <v>2284655.63</v>
      </c>
      <c r="D11" s="75">
        <f>D12+D14</f>
        <v>3055004</v>
      </c>
      <c r="E11" s="75">
        <f>E12+E14</f>
        <v>3027335</v>
      </c>
      <c r="F11" s="75">
        <f>F12+F14</f>
        <v>2966072.41</v>
      </c>
      <c r="G11" s="72">
        <f t="shared" si="0"/>
        <v>129.82579829766291</v>
      </c>
      <c r="H11" s="72">
        <f t="shared" si="1"/>
        <v>97.976352468425205</v>
      </c>
    </row>
    <row r="12" spans="1:8" x14ac:dyDescent="0.25">
      <c r="A12"/>
      <c r="B12" s="8" t="s">
        <v>186</v>
      </c>
      <c r="C12" s="75">
        <f>C13</f>
        <v>2277247.42</v>
      </c>
      <c r="D12" s="75">
        <f>D13</f>
        <v>3051023</v>
      </c>
      <c r="E12" s="75">
        <f>E13</f>
        <v>3020981</v>
      </c>
      <c r="F12" s="75">
        <f>F13</f>
        <v>2962022.0500000003</v>
      </c>
      <c r="G12" s="72">
        <f t="shared" si="0"/>
        <v>130.07027800255452</v>
      </c>
      <c r="H12" s="72">
        <f t="shared" si="1"/>
        <v>98.048350850270154</v>
      </c>
    </row>
    <row r="13" spans="1:8" x14ac:dyDescent="0.25">
      <c r="A13"/>
      <c r="B13" s="16" t="s">
        <v>187</v>
      </c>
      <c r="C13" s="73">
        <v>2277247.42</v>
      </c>
      <c r="D13" s="73">
        <f>'Posebni dio'!C7</f>
        <v>3051023</v>
      </c>
      <c r="E13" s="73">
        <f>'Posebni dio'!D7</f>
        <v>3020981</v>
      </c>
      <c r="F13" s="73">
        <f>'Posebni dio'!E7</f>
        <v>2962022.0500000003</v>
      </c>
      <c r="G13" s="70">
        <f t="shared" si="0"/>
        <v>130.07027800255452</v>
      </c>
      <c r="H13" s="70">
        <f t="shared" si="1"/>
        <v>98.048350850270154</v>
      </c>
    </row>
    <row r="14" spans="1:8" x14ac:dyDescent="0.25">
      <c r="A14"/>
      <c r="B14" s="8" t="s">
        <v>188</v>
      </c>
      <c r="C14" s="75">
        <f>C15</f>
        <v>7408.21</v>
      </c>
      <c r="D14" s="75">
        <f>D15</f>
        <v>3981</v>
      </c>
      <c r="E14" s="75">
        <f>E15</f>
        <v>6354</v>
      </c>
      <c r="F14" s="75">
        <f>F15</f>
        <v>4050.3599999999997</v>
      </c>
      <c r="G14" s="72">
        <f t="shared" si="0"/>
        <v>54.673936079025829</v>
      </c>
      <c r="H14" s="72">
        <f t="shared" si="1"/>
        <v>63.74504249291784</v>
      </c>
    </row>
    <row r="15" spans="1:8" x14ac:dyDescent="0.25">
      <c r="A15"/>
      <c r="B15" s="16" t="s">
        <v>189</v>
      </c>
      <c r="C15" s="73">
        <v>7408.21</v>
      </c>
      <c r="D15" s="73">
        <f>'Posebni dio'!C8</f>
        <v>3981</v>
      </c>
      <c r="E15" s="73">
        <f>'Posebni dio'!D8</f>
        <v>6354</v>
      </c>
      <c r="F15" s="73">
        <f>'Posebni dio'!E8</f>
        <v>4050.3599999999997</v>
      </c>
      <c r="G15" s="70">
        <f t="shared" si="0"/>
        <v>54.673936079025829</v>
      </c>
      <c r="H15" s="70">
        <f t="shared" si="1"/>
        <v>63.74504249291784</v>
      </c>
    </row>
    <row r="19" spans="3:6" x14ac:dyDescent="0.25">
      <c r="C19" s="95"/>
      <c r="D19" s="95"/>
      <c r="E19" s="95"/>
      <c r="F19" s="95"/>
    </row>
    <row r="20" spans="3:6" x14ac:dyDescent="0.25">
      <c r="C20" s="95"/>
      <c r="D20" s="95"/>
      <c r="E20" s="95"/>
      <c r="F20" s="9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38" sqref="D3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2284655.4234620742</v>
      </c>
      <c r="D6" s="75">
        <f t="shared" si="0"/>
        <v>3051023</v>
      </c>
      <c r="E6" s="75">
        <f t="shared" si="0"/>
        <v>3027335</v>
      </c>
      <c r="F6" s="75">
        <f t="shared" si="0"/>
        <v>2962022.0500000003</v>
      </c>
      <c r="G6" s="70">
        <f>(F6*100)/C6</f>
        <v>129.6485246563559</v>
      </c>
      <c r="H6" s="70">
        <f>(F6*100)/E6</f>
        <v>97.842559544946297</v>
      </c>
    </row>
    <row r="7" spans="2:8" x14ac:dyDescent="0.25">
      <c r="B7" s="8" t="s">
        <v>190</v>
      </c>
      <c r="C7" s="75">
        <f t="shared" si="0"/>
        <v>2284655.4234620742</v>
      </c>
      <c r="D7" s="75">
        <f t="shared" si="0"/>
        <v>3051023</v>
      </c>
      <c r="E7" s="75">
        <f t="shared" si="0"/>
        <v>3027335</v>
      </c>
      <c r="F7" s="75">
        <f t="shared" si="0"/>
        <v>2962022.0500000003</v>
      </c>
      <c r="G7" s="70">
        <f>(F7*100)/C7</f>
        <v>129.6485246563559</v>
      </c>
      <c r="H7" s="70">
        <f>(F7*100)/E7</f>
        <v>97.842559544946297</v>
      </c>
    </row>
    <row r="8" spans="2:8" x14ac:dyDescent="0.25">
      <c r="B8" s="11" t="s">
        <v>191</v>
      </c>
      <c r="C8" s="73">
        <v>2284655.4234620742</v>
      </c>
      <c r="D8" s="73">
        <v>3051023</v>
      </c>
      <c r="E8" s="73">
        <v>3027335</v>
      </c>
      <c r="F8" s="74">
        <v>2962022.0500000003</v>
      </c>
      <c r="G8" s="70">
        <f>(F8*100)/C8</f>
        <v>129.6485246563559</v>
      </c>
      <c r="H8" s="70">
        <f>(F8*100)/E8</f>
        <v>97.842559544946297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49"/>
  <sheetViews>
    <sheetView zoomScaleNormal="100" workbookViewId="0">
      <selection activeCell="E7" sqref="E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192</v>
      </c>
      <c r="C1" s="39"/>
    </row>
    <row r="2" spans="1:6" ht="15" customHeight="1" x14ac:dyDescent="0.2">
      <c r="A2" s="41" t="s">
        <v>35</v>
      </c>
      <c r="B2" s="42" t="s">
        <v>193</v>
      </c>
      <c r="C2" s="39"/>
    </row>
    <row r="3" spans="1:6" s="39" customFormat="1" ht="43.5" customHeight="1" x14ac:dyDescent="0.2">
      <c r="A3" s="43" t="s">
        <v>36</v>
      </c>
      <c r="B3" s="37" t="s">
        <v>204</v>
      </c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  <c r="C6" s="39">
        <f>C7+C8</f>
        <v>3055004</v>
      </c>
      <c r="D6" s="39">
        <f t="shared" ref="D6" si="0">D7+D8</f>
        <v>3027335</v>
      </c>
      <c r="E6" s="39">
        <f>E7+E8</f>
        <v>2966072.41</v>
      </c>
    </row>
    <row r="7" spans="1:6" x14ac:dyDescent="0.2">
      <c r="A7" s="47" t="s">
        <v>194</v>
      </c>
      <c r="B7" s="46"/>
      <c r="C7" s="77">
        <f>C11</f>
        <v>3051023</v>
      </c>
      <c r="D7" s="77">
        <f>D11</f>
        <v>3020981</v>
      </c>
      <c r="E7" s="77">
        <f>E11</f>
        <v>2962022.0500000003</v>
      </c>
      <c r="F7" s="77">
        <f>(E7*100)/D7</f>
        <v>98.048350850270154</v>
      </c>
    </row>
    <row r="8" spans="1:6" x14ac:dyDescent="0.2">
      <c r="A8" s="47" t="s">
        <v>81</v>
      </c>
      <c r="B8" s="46"/>
      <c r="C8" s="77">
        <f>C72</f>
        <v>3981</v>
      </c>
      <c r="D8" s="77">
        <f>D72</f>
        <v>6354</v>
      </c>
      <c r="E8" s="77">
        <f>E72</f>
        <v>4050.3599999999997</v>
      </c>
      <c r="F8" s="77">
        <f>(E8*100)/D8</f>
        <v>63.74504249291784</v>
      </c>
    </row>
    <row r="9" spans="1:6" s="57" customFormat="1" x14ac:dyDescent="0.2"/>
    <row r="10" spans="1:6" ht="38.25" x14ac:dyDescent="0.2">
      <c r="A10" s="47" t="s">
        <v>195</v>
      </c>
      <c r="B10" s="47" t="s">
        <v>196</v>
      </c>
      <c r="C10" s="47" t="s">
        <v>47</v>
      </c>
      <c r="D10" s="47" t="s">
        <v>197</v>
      </c>
      <c r="E10" s="47" t="s">
        <v>198</v>
      </c>
      <c r="F10" s="47" t="s">
        <v>199</v>
      </c>
    </row>
    <row r="11" spans="1:6" x14ac:dyDescent="0.2">
      <c r="A11" s="48" t="s">
        <v>194</v>
      </c>
      <c r="B11" s="48" t="s">
        <v>200</v>
      </c>
      <c r="C11" s="78">
        <f>C12+C54</f>
        <v>3051023</v>
      </c>
      <c r="D11" s="78">
        <f>D12+D54</f>
        <v>3020981</v>
      </c>
      <c r="E11" s="78">
        <f>E12+E54</f>
        <v>2962022.0500000003</v>
      </c>
      <c r="F11" s="79">
        <f>(E11*100)/D11</f>
        <v>98.048350850270154</v>
      </c>
    </row>
    <row r="12" spans="1:6" x14ac:dyDescent="0.2">
      <c r="A12" s="49" t="s">
        <v>79</v>
      </c>
      <c r="B12" s="50" t="s">
        <v>80</v>
      </c>
      <c r="C12" s="80">
        <f>C13+C23+C49</f>
        <v>2791894</v>
      </c>
      <c r="D12" s="80">
        <f>D13+D23+D49</f>
        <v>2743392</v>
      </c>
      <c r="E12" s="80">
        <f>E13+E23+E49</f>
        <v>2693673.74</v>
      </c>
      <c r="F12" s="81">
        <f>(E12*100)/D12</f>
        <v>98.18770850100897</v>
      </c>
    </row>
    <row r="13" spans="1:6" x14ac:dyDescent="0.2">
      <c r="A13" s="51" t="s">
        <v>81</v>
      </c>
      <c r="B13" s="52" t="s">
        <v>82</v>
      </c>
      <c r="C13" s="82">
        <f>C14+C18+C20</f>
        <v>2226164</v>
      </c>
      <c r="D13" s="82">
        <f>D14+D18+D20</f>
        <v>2179653</v>
      </c>
      <c r="E13" s="82">
        <f>E14+E18+E20</f>
        <v>2179457.63</v>
      </c>
      <c r="F13" s="81">
        <f>(E13*100)/D13</f>
        <v>99.991036646658898</v>
      </c>
    </row>
    <row r="14" spans="1:6" x14ac:dyDescent="0.2">
      <c r="A14" s="53" t="s">
        <v>83</v>
      </c>
      <c r="B14" s="54" t="s">
        <v>84</v>
      </c>
      <c r="C14" s="83">
        <f>C15+C16+C17</f>
        <v>1664514</v>
      </c>
      <c r="D14" s="83">
        <f>D15+D16+D17</f>
        <v>1613308</v>
      </c>
      <c r="E14" s="83">
        <f>E15+E16+E17</f>
        <v>1613227.53</v>
      </c>
      <c r="F14" s="83">
        <f>(E14*100)/D14</f>
        <v>99.995012111760431</v>
      </c>
    </row>
    <row r="15" spans="1:6" x14ac:dyDescent="0.2">
      <c r="A15" s="55" t="s">
        <v>85</v>
      </c>
      <c r="B15" s="56" t="s">
        <v>86</v>
      </c>
      <c r="C15" s="84">
        <v>1505502</v>
      </c>
      <c r="D15" s="84">
        <v>1474801</v>
      </c>
      <c r="E15" s="84">
        <v>1474793.22</v>
      </c>
      <c r="F15" s="84"/>
    </row>
    <row r="16" spans="1:6" x14ac:dyDescent="0.2">
      <c r="A16" s="55" t="s">
        <v>87</v>
      </c>
      <c r="B16" s="56" t="s">
        <v>88</v>
      </c>
      <c r="C16" s="84">
        <v>158216</v>
      </c>
      <c r="D16" s="84">
        <v>138416</v>
      </c>
      <c r="E16" s="84">
        <v>138372.57999999999</v>
      </c>
      <c r="F16" s="84"/>
    </row>
    <row r="17" spans="1:6" x14ac:dyDescent="0.2">
      <c r="A17" s="55" t="s">
        <v>89</v>
      </c>
      <c r="B17" s="56" t="s">
        <v>90</v>
      </c>
      <c r="C17" s="84">
        <v>796</v>
      </c>
      <c r="D17" s="84">
        <v>91</v>
      </c>
      <c r="E17" s="84">
        <v>61.73</v>
      </c>
      <c r="F17" s="84"/>
    </row>
    <row r="18" spans="1:6" x14ac:dyDescent="0.2">
      <c r="A18" s="53" t="s">
        <v>91</v>
      </c>
      <c r="B18" s="54" t="s">
        <v>92</v>
      </c>
      <c r="C18" s="83">
        <f>C19</f>
        <v>95693</v>
      </c>
      <c r="D18" s="83">
        <f>D19</f>
        <v>121693</v>
      </c>
      <c r="E18" s="83">
        <f>E19</f>
        <v>121670.37</v>
      </c>
      <c r="F18" s="83">
        <f>(E18*100)/D18</f>
        <v>99.981404024882281</v>
      </c>
    </row>
    <row r="19" spans="1:6" x14ac:dyDescent="0.2">
      <c r="A19" s="55" t="s">
        <v>93</v>
      </c>
      <c r="B19" s="56" t="s">
        <v>92</v>
      </c>
      <c r="C19" s="84">
        <v>95693</v>
      </c>
      <c r="D19" s="84">
        <v>121693</v>
      </c>
      <c r="E19" s="84">
        <v>121670.37</v>
      </c>
      <c r="F19" s="84"/>
    </row>
    <row r="20" spans="1:6" x14ac:dyDescent="0.2">
      <c r="A20" s="53" t="s">
        <v>94</v>
      </c>
      <c r="B20" s="54" t="s">
        <v>95</v>
      </c>
      <c r="C20" s="83">
        <f>C21+C22</f>
        <v>465957</v>
      </c>
      <c r="D20" s="83">
        <f>D21+D22</f>
        <v>444652</v>
      </c>
      <c r="E20" s="83">
        <f>E21+E22</f>
        <v>444559.73</v>
      </c>
      <c r="F20" s="83">
        <f>(E20*100)/D20</f>
        <v>99.979248940744668</v>
      </c>
    </row>
    <row r="21" spans="1:6" x14ac:dyDescent="0.2">
      <c r="A21" s="55" t="s">
        <v>96</v>
      </c>
      <c r="B21" s="56" t="s">
        <v>97</v>
      </c>
      <c r="C21" s="84">
        <v>194819</v>
      </c>
      <c r="D21" s="84">
        <v>179219</v>
      </c>
      <c r="E21" s="84">
        <v>179141.62</v>
      </c>
      <c r="F21" s="84"/>
    </row>
    <row r="22" spans="1:6" x14ac:dyDescent="0.2">
      <c r="A22" s="55" t="s">
        <v>98</v>
      </c>
      <c r="B22" s="56" t="s">
        <v>99</v>
      </c>
      <c r="C22" s="84">
        <v>271138</v>
      </c>
      <c r="D22" s="84">
        <v>265433</v>
      </c>
      <c r="E22" s="84">
        <v>265418.11</v>
      </c>
      <c r="F22" s="84"/>
    </row>
    <row r="23" spans="1:6" x14ac:dyDescent="0.2">
      <c r="A23" s="51" t="s">
        <v>100</v>
      </c>
      <c r="B23" s="52" t="s">
        <v>101</v>
      </c>
      <c r="C23" s="82">
        <f>C24+C28+C35+C44</f>
        <v>564434</v>
      </c>
      <c r="D23" s="82">
        <f>D24+D28+D35+D44</f>
        <v>562384</v>
      </c>
      <c r="E23" s="82">
        <f>E24+E28+E35+E44</f>
        <v>513011.68000000005</v>
      </c>
      <c r="F23" s="81">
        <f>(E23*100)/D23</f>
        <v>91.220888218726003</v>
      </c>
    </row>
    <row r="24" spans="1:6" x14ac:dyDescent="0.2">
      <c r="A24" s="53" t="s">
        <v>102</v>
      </c>
      <c r="B24" s="54" t="s">
        <v>103</v>
      </c>
      <c r="C24" s="83">
        <f>C25+C26+C27</f>
        <v>101264</v>
      </c>
      <c r="D24" s="83">
        <f>D25+D26+D27</f>
        <v>101714</v>
      </c>
      <c r="E24" s="83">
        <f>E25+E26+E27</f>
        <v>101641.93000000001</v>
      </c>
      <c r="F24" s="83">
        <f>(E24*100)/D24</f>
        <v>99.929144463888946</v>
      </c>
    </row>
    <row r="25" spans="1:6" x14ac:dyDescent="0.2">
      <c r="A25" s="55" t="s">
        <v>104</v>
      </c>
      <c r="B25" s="56" t="s">
        <v>105</v>
      </c>
      <c r="C25" s="84">
        <v>1327</v>
      </c>
      <c r="D25" s="84">
        <v>1327</v>
      </c>
      <c r="E25" s="84">
        <v>1812.38</v>
      </c>
      <c r="F25" s="84"/>
    </row>
    <row r="26" spans="1:6" ht="25.5" x14ac:dyDescent="0.2">
      <c r="A26" s="55" t="s">
        <v>106</v>
      </c>
      <c r="B26" s="56" t="s">
        <v>107</v>
      </c>
      <c r="C26" s="84">
        <v>99406</v>
      </c>
      <c r="D26" s="84">
        <v>99856</v>
      </c>
      <c r="E26" s="84">
        <v>99829.55</v>
      </c>
      <c r="F26" s="84"/>
    </row>
    <row r="27" spans="1:6" x14ac:dyDescent="0.2">
      <c r="A27" s="55" t="s">
        <v>108</v>
      </c>
      <c r="B27" s="56" t="s">
        <v>109</v>
      </c>
      <c r="C27" s="84">
        <v>531</v>
      </c>
      <c r="D27" s="84">
        <v>531</v>
      </c>
      <c r="E27" s="84">
        <v>0</v>
      </c>
      <c r="F27" s="84"/>
    </row>
    <row r="28" spans="1:6" x14ac:dyDescent="0.2">
      <c r="A28" s="53" t="s">
        <v>110</v>
      </c>
      <c r="B28" s="54" t="s">
        <v>111</v>
      </c>
      <c r="C28" s="83">
        <f>C29+C30+C31+C32+C33+C34</f>
        <v>357033</v>
      </c>
      <c r="D28" s="83">
        <f>D29+D30+D31+D32+D33+D34</f>
        <v>357033</v>
      </c>
      <c r="E28" s="83">
        <f>E29+E30+E31+E32+E33+E34</f>
        <v>305120.35000000003</v>
      </c>
      <c r="F28" s="83">
        <f>(E28*100)/D28</f>
        <v>85.459985491537211</v>
      </c>
    </row>
    <row r="29" spans="1:6" x14ac:dyDescent="0.2">
      <c r="A29" s="55" t="s">
        <v>112</v>
      </c>
      <c r="B29" s="56" t="s">
        <v>113</v>
      </c>
      <c r="C29" s="84">
        <v>14599</v>
      </c>
      <c r="D29" s="84">
        <v>14599</v>
      </c>
      <c r="E29" s="84">
        <v>31060.26</v>
      </c>
      <c r="F29" s="84"/>
    </row>
    <row r="30" spans="1:6" x14ac:dyDescent="0.2">
      <c r="A30" s="55" t="s">
        <v>114</v>
      </c>
      <c r="B30" s="56" t="s">
        <v>115</v>
      </c>
      <c r="C30" s="84">
        <v>186087</v>
      </c>
      <c r="D30" s="84">
        <v>186087</v>
      </c>
      <c r="E30" s="84">
        <v>177843.66</v>
      </c>
      <c r="F30" s="84"/>
    </row>
    <row r="31" spans="1:6" x14ac:dyDescent="0.2">
      <c r="A31" s="55" t="s">
        <v>116</v>
      </c>
      <c r="B31" s="56" t="s">
        <v>117</v>
      </c>
      <c r="C31" s="84">
        <v>145995</v>
      </c>
      <c r="D31" s="84">
        <v>145995</v>
      </c>
      <c r="E31" s="84">
        <v>71995.12</v>
      </c>
      <c r="F31" s="84"/>
    </row>
    <row r="32" spans="1:6" x14ac:dyDescent="0.2">
      <c r="A32" s="55" t="s">
        <v>118</v>
      </c>
      <c r="B32" s="56" t="s">
        <v>119</v>
      </c>
      <c r="C32" s="84">
        <v>6636</v>
      </c>
      <c r="D32" s="84">
        <v>6636</v>
      </c>
      <c r="E32" s="84">
        <v>15707.68</v>
      </c>
      <c r="F32" s="84"/>
    </row>
    <row r="33" spans="1:6" x14ac:dyDescent="0.2">
      <c r="A33" s="55" t="s">
        <v>120</v>
      </c>
      <c r="B33" s="56" t="s">
        <v>121</v>
      </c>
      <c r="C33" s="84">
        <v>3318</v>
      </c>
      <c r="D33" s="84">
        <v>3318</v>
      </c>
      <c r="E33" s="84">
        <v>8513.6299999999992</v>
      </c>
      <c r="F33" s="84"/>
    </row>
    <row r="34" spans="1:6" x14ac:dyDescent="0.2">
      <c r="A34" s="55" t="s">
        <v>122</v>
      </c>
      <c r="B34" s="56" t="s">
        <v>123</v>
      </c>
      <c r="C34" s="84">
        <v>398</v>
      </c>
      <c r="D34" s="84">
        <v>398</v>
      </c>
      <c r="E34" s="84">
        <v>0</v>
      </c>
      <c r="F34" s="84"/>
    </row>
    <row r="35" spans="1:6" x14ac:dyDescent="0.2">
      <c r="A35" s="53" t="s">
        <v>124</v>
      </c>
      <c r="B35" s="54" t="s">
        <v>125</v>
      </c>
      <c r="C35" s="83">
        <f>C36+C37+C38+C39+C40+C41+C42+C43</f>
        <v>92201</v>
      </c>
      <c r="D35" s="83">
        <f>D36+D37+D38+D39+D40+D41+D42+D43</f>
        <v>89701</v>
      </c>
      <c r="E35" s="83">
        <f>E36+E37+E38+E39+E40+E41+E42+E43</f>
        <v>89545.540000000008</v>
      </c>
      <c r="F35" s="83">
        <f>(E35*100)/D35</f>
        <v>99.826690895307749</v>
      </c>
    </row>
    <row r="36" spans="1:6" x14ac:dyDescent="0.2">
      <c r="A36" s="55" t="s">
        <v>126</v>
      </c>
      <c r="B36" s="56" t="s">
        <v>127</v>
      </c>
      <c r="C36" s="84">
        <v>3982</v>
      </c>
      <c r="D36" s="84">
        <v>3982</v>
      </c>
      <c r="E36" s="84">
        <v>3908.68</v>
      </c>
      <c r="F36" s="84"/>
    </row>
    <row r="37" spans="1:6" x14ac:dyDescent="0.2">
      <c r="A37" s="55" t="s">
        <v>128</v>
      </c>
      <c r="B37" s="56" t="s">
        <v>129</v>
      </c>
      <c r="C37" s="84">
        <v>20309</v>
      </c>
      <c r="D37" s="84">
        <v>17809</v>
      </c>
      <c r="E37" s="84">
        <v>12110.48</v>
      </c>
      <c r="F37" s="84"/>
    </row>
    <row r="38" spans="1:6" x14ac:dyDescent="0.2">
      <c r="A38" s="55" t="s">
        <v>130</v>
      </c>
      <c r="B38" s="56" t="s">
        <v>131</v>
      </c>
      <c r="C38" s="84">
        <v>929</v>
      </c>
      <c r="D38" s="84">
        <v>929</v>
      </c>
      <c r="E38" s="84">
        <v>2638.81</v>
      </c>
      <c r="F38" s="84"/>
    </row>
    <row r="39" spans="1:6" x14ac:dyDescent="0.2">
      <c r="A39" s="55" t="s">
        <v>132</v>
      </c>
      <c r="B39" s="56" t="s">
        <v>133</v>
      </c>
      <c r="C39" s="84">
        <v>43799</v>
      </c>
      <c r="D39" s="84">
        <v>43799</v>
      </c>
      <c r="E39" s="84">
        <v>45400.47</v>
      </c>
      <c r="F39" s="84"/>
    </row>
    <row r="40" spans="1:6" x14ac:dyDescent="0.2">
      <c r="A40" s="55" t="s">
        <v>134</v>
      </c>
      <c r="B40" s="56" t="s">
        <v>135</v>
      </c>
      <c r="C40" s="84">
        <v>1593</v>
      </c>
      <c r="D40" s="84">
        <v>1593</v>
      </c>
      <c r="E40" s="84">
        <v>1884</v>
      </c>
      <c r="F40" s="84"/>
    </row>
    <row r="41" spans="1:6" x14ac:dyDescent="0.2">
      <c r="A41" s="55" t="s">
        <v>136</v>
      </c>
      <c r="B41" s="56" t="s">
        <v>137</v>
      </c>
      <c r="C41" s="84">
        <v>2654</v>
      </c>
      <c r="D41" s="84">
        <v>2654</v>
      </c>
      <c r="E41" s="84">
        <v>4804.09</v>
      </c>
      <c r="F41" s="84"/>
    </row>
    <row r="42" spans="1:6" x14ac:dyDescent="0.2">
      <c r="A42" s="55" t="s">
        <v>138</v>
      </c>
      <c r="B42" s="56" t="s">
        <v>139</v>
      </c>
      <c r="C42" s="84">
        <v>15281</v>
      </c>
      <c r="D42" s="84">
        <v>15281</v>
      </c>
      <c r="E42" s="84">
        <v>14692.27</v>
      </c>
      <c r="F42" s="84"/>
    </row>
    <row r="43" spans="1:6" x14ac:dyDescent="0.2">
      <c r="A43" s="55" t="s">
        <v>140</v>
      </c>
      <c r="B43" s="56" t="s">
        <v>141</v>
      </c>
      <c r="C43" s="84">
        <v>3654</v>
      </c>
      <c r="D43" s="84">
        <v>3654</v>
      </c>
      <c r="E43" s="84">
        <v>4106.74</v>
      </c>
      <c r="F43" s="84"/>
    </row>
    <row r="44" spans="1:6" x14ac:dyDescent="0.2">
      <c r="A44" s="53" t="s">
        <v>142</v>
      </c>
      <c r="B44" s="54" t="s">
        <v>143</v>
      </c>
      <c r="C44" s="83">
        <f>C45+C46+C47+C48</f>
        <v>13936</v>
      </c>
      <c r="D44" s="83">
        <f>D45+D46+D47+D48</f>
        <v>13936</v>
      </c>
      <c r="E44" s="83">
        <f>E45+E46+E47+E48</f>
        <v>16703.86</v>
      </c>
      <c r="F44" s="83">
        <f>(E44*100)/D44</f>
        <v>119.86122273249138</v>
      </c>
    </row>
    <row r="45" spans="1:6" x14ac:dyDescent="0.2">
      <c r="A45" s="55" t="s">
        <v>144</v>
      </c>
      <c r="B45" s="56" t="s">
        <v>145</v>
      </c>
      <c r="C45" s="84">
        <v>11281</v>
      </c>
      <c r="D45" s="84">
        <v>11281</v>
      </c>
      <c r="E45" s="84">
        <v>14072.27</v>
      </c>
      <c r="F45" s="84"/>
    </row>
    <row r="46" spans="1:6" x14ac:dyDescent="0.2">
      <c r="A46" s="55" t="s">
        <v>146</v>
      </c>
      <c r="B46" s="56" t="s">
        <v>147</v>
      </c>
      <c r="C46" s="84">
        <v>664</v>
      </c>
      <c r="D46" s="84">
        <v>664</v>
      </c>
      <c r="E46" s="84">
        <v>1025.76</v>
      </c>
      <c r="F46" s="84"/>
    </row>
    <row r="47" spans="1:6" x14ac:dyDescent="0.2">
      <c r="A47" s="55" t="s">
        <v>148</v>
      </c>
      <c r="B47" s="56" t="s">
        <v>149</v>
      </c>
      <c r="C47" s="84">
        <v>664</v>
      </c>
      <c r="D47" s="84">
        <v>664</v>
      </c>
      <c r="E47" s="84">
        <v>493.82</v>
      </c>
      <c r="F47" s="84"/>
    </row>
    <row r="48" spans="1:6" x14ac:dyDescent="0.2">
      <c r="A48" s="55" t="s">
        <v>150</v>
      </c>
      <c r="B48" s="56" t="s">
        <v>143</v>
      </c>
      <c r="C48" s="84">
        <v>1327</v>
      </c>
      <c r="D48" s="84">
        <v>1327</v>
      </c>
      <c r="E48" s="84">
        <v>1112.01</v>
      </c>
      <c r="F48" s="84"/>
    </row>
    <row r="49" spans="1:6" x14ac:dyDescent="0.2">
      <c r="A49" s="51" t="s">
        <v>151</v>
      </c>
      <c r="B49" s="52" t="s">
        <v>152</v>
      </c>
      <c r="C49" s="82">
        <f>C50+C52</f>
        <v>1296</v>
      </c>
      <c r="D49" s="82">
        <f>D50+D52</f>
        <v>1355</v>
      </c>
      <c r="E49" s="82">
        <f>E50+E52</f>
        <v>1204.43</v>
      </c>
      <c r="F49" s="81">
        <f>(E49*100)/D49</f>
        <v>88.887822878228789</v>
      </c>
    </row>
    <row r="50" spans="1:6" x14ac:dyDescent="0.2">
      <c r="A50" s="53" t="s">
        <v>153</v>
      </c>
      <c r="B50" s="54" t="s">
        <v>154</v>
      </c>
      <c r="C50" s="83">
        <f>C51</f>
        <v>500</v>
      </c>
      <c r="D50" s="83">
        <f>D51</f>
        <v>500</v>
      </c>
      <c r="E50" s="83">
        <f>E51</f>
        <v>0</v>
      </c>
      <c r="F50" s="83">
        <f>(E50*100)/D50</f>
        <v>0</v>
      </c>
    </row>
    <row r="51" spans="1:6" ht="25.5" x14ac:dyDescent="0.2">
      <c r="A51" s="55" t="s">
        <v>155</v>
      </c>
      <c r="B51" s="56" t="s">
        <v>156</v>
      </c>
      <c r="C51" s="84">
        <v>500</v>
      </c>
      <c r="D51" s="84">
        <v>500</v>
      </c>
      <c r="E51" s="84">
        <v>0</v>
      </c>
      <c r="F51" s="84"/>
    </row>
    <row r="52" spans="1:6" x14ac:dyDescent="0.2">
      <c r="A52" s="53" t="s">
        <v>157</v>
      </c>
      <c r="B52" s="54" t="s">
        <v>158</v>
      </c>
      <c r="C52" s="83">
        <f>C53</f>
        <v>796</v>
      </c>
      <c r="D52" s="83">
        <f>D53</f>
        <v>855</v>
      </c>
      <c r="E52" s="83">
        <f>E53</f>
        <v>1204.43</v>
      </c>
      <c r="F52" s="83">
        <f>(E52*100)/D52</f>
        <v>140.86900584795322</v>
      </c>
    </row>
    <row r="53" spans="1:6" x14ac:dyDescent="0.2">
      <c r="A53" s="55" t="s">
        <v>159</v>
      </c>
      <c r="B53" s="56" t="s">
        <v>160</v>
      </c>
      <c r="C53" s="84">
        <v>796</v>
      </c>
      <c r="D53" s="84">
        <v>855</v>
      </c>
      <c r="E53" s="84">
        <v>1204.43</v>
      </c>
      <c r="F53" s="84"/>
    </row>
    <row r="54" spans="1:6" x14ac:dyDescent="0.2">
      <c r="A54" s="49" t="s">
        <v>161</v>
      </c>
      <c r="B54" s="50" t="s">
        <v>162</v>
      </c>
      <c r="C54" s="80">
        <f>C55+C63</f>
        <v>259129</v>
      </c>
      <c r="D54" s="80">
        <f>D55+D63</f>
        <v>277589</v>
      </c>
      <c r="E54" s="80">
        <f>E55+E63</f>
        <v>268348.31</v>
      </c>
      <c r="F54" s="81">
        <f>(E54*100)/D54</f>
        <v>96.671089272269441</v>
      </c>
    </row>
    <row r="55" spans="1:6" x14ac:dyDescent="0.2">
      <c r="A55" s="51" t="s">
        <v>163</v>
      </c>
      <c r="B55" s="52" t="s">
        <v>164</v>
      </c>
      <c r="C55" s="82">
        <f>C56+C61</f>
        <v>59879</v>
      </c>
      <c r="D55" s="82">
        <f>D56+D61</f>
        <v>74515</v>
      </c>
      <c r="E55" s="82">
        <f>E56+E61</f>
        <v>65274.33</v>
      </c>
      <c r="F55" s="81">
        <f>(E55*100)/D55</f>
        <v>87.598912970542841</v>
      </c>
    </row>
    <row r="56" spans="1:6" x14ac:dyDescent="0.2">
      <c r="A56" s="53" t="s">
        <v>165</v>
      </c>
      <c r="B56" s="54" t="s">
        <v>166</v>
      </c>
      <c r="C56" s="83">
        <f>C57+C58+C59+C60</f>
        <v>36389</v>
      </c>
      <c r="D56" s="83">
        <f>D57+D58+D59+D60</f>
        <v>38825</v>
      </c>
      <c r="E56" s="83">
        <f>E57+E58+E59+E60</f>
        <v>38824.33</v>
      </c>
      <c r="F56" s="83">
        <f>(E56*100)/D56</f>
        <v>99.998274307791377</v>
      </c>
    </row>
    <row r="57" spans="1:6" x14ac:dyDescent="0.2">
      <c r="A57" s="55" t="s">
        <v>167</v>
      </c>
      <c r="B57" s="56" t="s">
        <v>168</v>
      </c>
      <c r="C57" s="84">
        <v>2389</v>
      </c>
      <c r="D57" s="84">
        <v>2389</v>
      </c>
      <c r="E57" s="84">
        <v>5607.75</v>
      </c>
      <c r="F57" s="84"/>
    </row>
    <row r="58" spans="1:6" x14ac:dyDescent="0.2">
      <c r="A58" s="55" t="s">
        <v>169</v>
      </c>
      <c r="B58" s="56" t="s">
        <v>170</v>
      </c>
      <c r="C58" s="84">
        <v>0</v>
      </c>
      <c r="D58" s="84">
        <v>0</v>
      </c>
      <c r="E58" s="84">
        <v>5450.43</v>
      </c>
      <c r="F58" s="84"/>
    </row>
    <row r="59" spans="1:6" x14ac:dyDescent="0.2">
      <c r="A59" s="55" t="s">
        <v>173</v>
      </c>
      <c r="B59" s="56" t="s">
        <v>174</v>
      </c>
      <c r="C59" s="84">
        <v>0</v>
      </c>
      <c r="D59" s="84">
        <v>0</v>
      </c>
      <c r="E59" s="84">
        <v>937.35</v>
      </c>
      <c r="F59" s="84"/>
    </row>
    <row r="60" spans="1:6" x14ac:dyDescent="0.2">
      <c r="A60" s="55" t="s">
        <v>175</v>
      </c>
      <c r="B60" s="56" t="s">
        <v>176</v>
      </c>
      <c r="C60" s="84">
        <v>34000</v>
      </c>
      <c r="D60" s="84">
        <v>36436</v>
      </c>
      <c r="E60" s="84">
        <v>26828.799999999999</v>
      </c>
      <c r="F60" s="84"/>
    </row>
    <row r="61" spans="1:6" x14ac:dyDescent="0.2">
      <c r="A61" s="53" t="s">
        <v>177</v>
      </c>
      <c r="B61" s="54" t="s">
        <v>178</v>
      </c>
      <c r="C61" s="83">
        <f>C62</f>
        <v>23490</v>
      </c>
      <c r="D61" s="83">
        <f>D62</f>
        <v>35690</v>
      </c>
      <c r="E61" s="83">
        <f>E62</f>
        <v>26450</v>
      </c>
      <c r="F61" s="83">
        <f>(E61*100)/D61</f>
        <v>74.110395068646682</v>
      </c>
    </row>
    <row r="62" spans="1:6" x14ac:dyDescent="0.2">
      <c r="A62" s="55" t="s">
        <v>179</v>
      </c>
      <c r="B62" s="56" t="s">
        <v>180</v>
      </c>
      <c r="C62" s="84">
        <v>23490</v>
      </c>
      <c r="D62" s="84">
        <v>35690</v>
      </c>
      <c r="E62" s="84">
        <v>26450</v>
      </c>
      <c r="F62" s="84"/>
    </row>
    <row r="63" spans="1:6" x14ac:dyDescent="0.2">
      <c r="A63" s="51" t="s">
        <v>181</v>
      </c>
      <c r="B63" s="52" t="s">
        <v>182</v>
      </c>
      <c r="C63" s="82">
        <f t="shared" ref="C63:E64" si="1">C64</f>
        <v>199250</v>
      </c>
      <c r="D63" s="82">
        <f t="shared" si="1"/>
        <v>203074</v>
      </c>
      <c r="E63" s="82">
        <f t="shared" si="1"/>
        <v>203073.98</v>
      </c>
      <c r="F63" s="81">
        <f>(E63*100)/D63</f>
        <v>99.999990151373396</v>
      </c>
    </row>
    <row r="64" spans="1:6" ht="25.5" x14ac:dyDescent="0.2">
      <c r="A64" s="53" t="s">
        <v>183</v>
      </c>
      <c r="B64" s="54" t="s">
        <v>184</v>
      </c>
      <c r="C64" s="83">
        <f t="shared" si="1"/>
        <v>199250</v>
      </c>
      <c r="D64" s="83">
        <f t="shared" si="1"/>
        <v>203074</v>
      </c>
      <c r="E64" s="83">
        <f t="shared" si="1"/>
        <v>203073.98</v>
      </c>
      <c r="F64" s="83">
        <f>(E64*100)/D64</f>
        <v>99.999990151373396</v>
      </c>
    </row>
    <row r="65" spans="1:6" x14ac:dyDescent="0.2">
      <c r="A65" s="55" t="s">
        <v>185</v>
      </c>
      <c r="B65" s="56" t="s">
        <v>184</v>
      </c>
      <c r="C65" s="84">
        <v>199250</v>
      </c>
      <c r="D65" s="84">
        <v>203074</v>
      </c>
      <c r="E65" s="84">
        <v>203073.98</v>
      </c>
      <c r="F65" s="84"/>
    </row>
    <row r="66" spans="1:6" x14ac:dyDescent="0.2">
      <c r="A66" s="49" t="s">
        <v>55</v>
      </c>
      <c r="B66" s="50" t="s">
        <v>56</v>
      </c>
      <c r="C66" s="80">
        <f t="shared" ref="C66:E67" si="2">C67</f>
        <v>2422283</v>
      </c>
      <c r="D66" s="80">
        <f t="shared" si="2"/>
        <v>3020981</v>
      </c>
      <c r="E66" s="80">
        <f t="shared" si="2"/>
        <v>2962022.0500000003</v>
      </c>
      <c r="F66" s="81">
        <f>(E66*100)/D66</f>
        <v>98.048350850270154</v>
      </c>
    </row>
    <row r="67" spans="1:6" x14ac:dyDescent="0.2">
      <c r="A67" s="51" t="s">
        <v>65</v>
      </c>
      <c r="B67" s="52" t="s">
        <v>66</v>
      </c>
      <c r="C67" s="82">
        <f t="shared" si="2"/>
        <v>2422283</v>
      </c>
      <c r="D67" s="82">
        <f t="shared" si="2"/>
        <v>3020981</v>
      </c>
      <c r="E67" s="82">
        <f t="shared" si="2"/>
        <v>2962022.0500000003</v>
      </c>
      <c r="F67" s="81">
        <f>(E67*100)/D67</f>
        <v>98.048350850270154</v>
      </c>
    </row>
    <row r="68" spans="1:6" ht="25.5" x14ac:dyDescent="0.2">
      <c r="A68" s="53" t="s">
        <v>67</v>
      </c>
      <c r="B68" s="54" t="s">
        <v>68</v>
      </c>
      <c r="C68" s="83">
        <f>C69+C70</f>
        <v>2422283</v>
      </c>
      <c r="D68" s="83">
        <f>D69+D70</f>
        <v>3020981</v>
      </c>
      <c r="E68" s="83">
        <f>E69+E70</f>
        <v>2962022.0500000003</v>
      </c>
      <c r="F68" s="83">
        <f>(E68*100)/D68</f>
        <v>98.048350850270154</v>
      </c>
    </row>
    <row r="69" spans="1:6" x14ac:dyDescent="0.2">
      <c r="A69" s="55" t="s">
        <v>69</v>
      </c>
      <c r="B69" s="56" t="s">
        <v>70</v>
      </c>
      <c r="C69" s="84">
        <v>2419894</v>
      </c>
      <c r="D69" s="84">
        <v>2743392</v>
      </c>
      <c r="E69" s="84">
        <v>2693673.74</v>
      </c>
      <c r="F69" s="84"/>
    </row>
    <row r="70" spans="1:6" ht="25.5" x14ac:dyDescent="0.2">
      <c r="A70" s="55" t="s">
        <v>71</v>
      </c>
      <c r="B70" s="56" t="s">
        <v>72</v>
      </c>
      <c r="C70" s="84">
        <v>2389</v>
      </c>
      <c r="D70" s="84">
        <v>277589</v>
      </c>
      <c r="E70" s="84">
        <v>268348.31</v>
      </c>
      <c r="F70" s="84"/>
    </row>
    <row r="71" spans="1:6" ht="38.25" x14ac:dyDescent="0.2">
      <c r="A71" s="47" t="s">
        <v>201</v>
      </c>
      <c r="B71" s="47" t="s">
        <v>202</v>
      </c>
      <c r="C71" s="47" t="s">
        <v>47</v>
      </c>
      <c r="D71" s="47" t="s">
        <v>197</v>
      </c>
      <c r="E71" s="47" t="s">
        <v>198</v>
      </c>
      <c r="F71" s="47" t="s">
        <v>199</v>
      </c>
    </row>
    <row r="72" spans="1:6" x14ac:dyDescent="0.2">
      <c r="A72" s="48" t="s">
        <v>81</v>
      </c>
      <c r="B72" s="48" t="s">
        <v>203</v>
      </c>
      <c r="C72" s="78">
        <f>C73+C81</f>
        <v>3981</v>
      </c>
      <c r="D72" s="78">
        <f>D73+D81</f>
        <v>6354</v>
      </c>
      <c r="E72" s="78">
        <f>E73+E81</f>
        <v>4050.3599999999997</v>
      </c>
      <c r="F72" s="79">
        <f>(E72*100)/D72</f>
        <v>63.74504249291784</v>
      </c>
    </row>
    <row r="73" spans="1:6" x14ac:dyDescent="0.2">
      <c r="A73" s="49" t="s">
        <v>79</v>
      </c>
      <c r="B73" s="50" t="s">
        <v>80</v>
      </c>
      <c r="C73" s="80">
        <f>C74</f>
        <v>1327</v>
      </c>
      <c r="D73" s="80">
        <f>D74</f>
        <v>3700</v>
      </c>
      <c r="E73" s="80">
        <f>E74</f>
        <v>3556.2799999999997</v>
      </c>
      <c r="F73" s="81">
        <f>(E73*100)/D73</f>
        <v>96.115675675675675</v>
      </c>
    </row>
    <row r="74" spans="1:6" x14ac:dyDescent="0.2">
      <c r="A74" s="51" t="s">
        <v>100</v>
      </c>
      <c r="B74" s="52" t="s">
        <v>101</v>
      </c>
      <c r="C74" s="82">
        <f>C75+C79</f>
        <v>1327</v>
      </c>
      <c r="D74" s="82">
        <f>D75+D79</f>
        <v>3700</v>
      </c>
      <c r="E74" s="82">
        <f>E75+E79</f>
        <v>3556.2799999999997</v>
      </c>
      <c r="F74" s="81">
        <f>(E74*100)/D74</f>
        <v>96.115675675675675</v>
      </c>
    </row>
    <row r="75" spans="1:6" x14ac:dyDescent="0.2">
      <c r="A75" s="53" t="s">
        <v>110</v>
      </c>
      <c r="B75" s="54" t="s">
        <v>111</v>
      </c>
      <c r="C75" s="83">
        <f>C76+C77+C78</f>
        <v>1327</v>
      </c>
      <c r="D75" s="83">
        <f>D76+D77+D78</f>
        <v>3700</v>
      </c>
      <c r="E75" s="83">
        <f>E76+E77+E78</f>
        <v>2784.62</v>
      </c>
      <c r="F75" s="83">
        <f>(E75*100)/D75</f>
        <v>75.260000000000005</v>
      </c>
    </row>
    <row r="76" spans="1:6" x14ac:dyDescent="0.2">
      <c r="A76" s="55" t="s">
        <v>112</v>
      </c>
      <c r="B76" s="56" t="s">
        <v>113</v>
      </c>
      <c r="C76" s="84">
        <v>0</v>
      </c>
      <c r="D76" s="84">
        <v>0</v>
      </c>
      <c r="E76" s="84">
        <v>684.99</v>
      </c>
      <c r="F76" s="84"/>
    </row>
    <row r="77" spans="1:6" x14ac:dyDescent="0.2">
      <c r="A77" s="55" t="s">
        <v>120</v>
      </c>
      <c r="B77" s="56" t="s">
        <v>121</v>
      </c>
      <c r="C77" s="84">
        <v>1327</v>
      </c>
      <c r="D77" s="84">
        <v>3700</v>
      </c>
      <c r="E77" s="84">
        <v>2030.63</v>
      </c>
      <c r="F77" s="84"/>
    </row>
    <row r="78" spans="1:6" x14ac:dyDescent="0.2">
      <c r="A78" s="55" t="s">
        <v>122</v>
      </c>
      <c r="B78" s="56" t="s">
        <v>123</v>
      </c>
      <c r="C78" s="84">
        <v>0</v>
      </c>
      <c r="D78" s="84">
        <v>0</v>
      </c>
      <c r="E78" s="84">
        <v>69</v>
      </c>
      <c r="F78" s="84"/>
    </row>
    <row r="79" spans="1:6" x14ac:dyDescent="0.2">
      <c r="A79" s="53" t="s">
        <v>124</v>
      </c>
      <c r="B79" s="54" t="s">
        <v>125</v>
      </c>
      <c r="C79" s="83">
        <f>C80</f>
        <v>0</v>
      </c>
      <c r="D79" s="83">
        <f>D80</f>
        <v>0</v>
      </c>
      <c r="E79" s="83">
        <f>E80</f>
        <v>771.66</v>
      </c>
      <c r="F79" s="83" t="e">
        <f>(E79*100)/D79</f>
        <v>#DIV/0!</v>
      </c>
    </row>
    <row r="80" spans="1:6" x14ac:dyDescent="0.2">
      <c r="A80" s="55" t="s">
        <v>128</v>
      </c>
      <c r="B80" s="56" t="s">
        <v>129</v>
      </c>
      <c r="C80" s="84">
        <v>0</v>
      </c>
      <c r="D80" s="84">
        <v>0</v>
      </c>
      <c r="E80" s="84">
        <v>771.66</v>
      </c>
      <c r="F80" s="84"/>
    </row>
    <row r="81" spans="1:6" x14ac:dyDescent="0.2">
      <c r="A81" s="49" t="s">
        <v>161</v>
      </c>
      <c r="B81" s="50" t="s">
        <v>162</v>
      </c>
      <c r="C81" s="80">
        <f t="shared" ref="C81:E82" si="3">C82</f>
        <v>2654</v>
      </c>
      <c r="D81" s="80">
        <f t="shared" si="3"/>
        <v>2654</v>
      </c>
      <c r="E81" s="80">
        <f t="shared" si="3"/>
        <v>494.08</v>
      </c>
      <c r="F81" s="81">
        <f>(E81*100)/D81</f>
        <v>18.616428033157497</v>
      </c>
    </row>
    <row r="82" spans="1:6" x14ac:dyDescent="0.2">
      <c r="A82" s="51" t="s">
        <v>163</v>
      </c>
      <c r="B82" s="52" t="s">
        <v>164</v>
      </c>
      <c r="C82" s="82">
        <f t="shared" si="3"/>
        <v>2654</v>
      </c>
      <c r="D82" s="82">
        <f t="shared" si="3"/>
        <v>2654</v>
      </c>
      <c r="E82" s="82">
        <f t="shared" si="3"/>
        <v>494.08</v>
      </c>
      <c r="F82" s="81">
        <f>(E82*100)/D82</f>
        <v>18.616428033157497</v>
      </c>
    </row>
    <row r="83" spans="1:6" x14ac:dyDescent="0.2">
      <c r="A83" s="53" t="s">
        <v>165</v>
      </c>
      <c r="B83" s="54" t="s">
        <v>166</v>
      </c>
      <c r="C83" s="83">
        <f>C84+C85</f>
        <v>2654</v>
      </c>
      <c r="D83" s="83">
        <f>D84+D85</f>
        <v>2654</v>
      </c>
      <c r="E83" s="83">
        <f>E84+E85</f>
        <v>494.08</v>
      </c>
      <c r="F83" s="83">
        <f>(E83*100)/D83</f>
        <v>18.616428033157497</v>
      </c>
    </row>
    <row r="84" spans="1:6" x14ac:dyDescent="0.2">
      <c r="A84" s="55" t="s">
        <v>169</v>
      </c>
      <c r="B84" s="56" t="s">
        <v>170</v>
      </c>
      <c r="C84" s="84">
        <v>0</v>
      </c>
      <c r="D84" s="84">
        <v>0</v>
      </c>
      <c r="E84" s="84">
        <v>494.08</v>
      </c>
      <c r="F84" s="84"/>
    </row>
    <row r="85" spans="1:6" x14ac:dyDescent="0.2">
      <c r="A85" s="55" t="s">
        <v>171</v>
      </c>
      <c r="B85" s="56" t="s">
        <v>172</v>
      </c>
      <c r="C85" s="84">
        <v>2654</v>
      </c>
      <c r="D85" s="84">
        <v>2654</v>
      </c>
      <c r="E85" s="84">
        <v>0</v>
      </c>
      <c r="F85" s="84"/>
    </row>
    <row r="86" spans="1:6" x14ac:dyDescent="0.2">
      <c r="A86" s="49" t="s">
        <v>55</v>
      </c>
      <c r="B86" s="50" t="s">
        <v>56</v>
      </c>
      <c r="C86" s="80">
        <f>C87+C91</f>
        <v>0</v>
      </c>
      <c r="D86" s="80">
        <f>D87+D91</f>
        <v>13258.14</v>
      </c>
      <c r="E86" s="80">
        <f>E87+E91</f>
        <v>13258.14</v>
      </c>
      <c r="F86" s="81">
        <f>(E86*100)/D86</f>
        <v>100</v>
      </c>
    </row>
    <row r="87" spans="1:6" x14ac:dyDescent="0.2">
      <c r="A87" s="51" t="s">
        <v>57</v>
      </c>
      <c r="B87" s="52" t="s">
        <v>58</v>
      </c>
      <c r="C87" s="82">
        <f>C88</f>
        <v>0</v>
      </c>
      <c r="D87" s="82">
        <f>D88</f>
        <v>9168.24</v>
      </c>
      <c r="E87" s="82">
        <f>E88</f>
        <v>9168.24</v>
      </c>
      <c r="F87" s="81">
        <f>(E87*100)/D87</f>
        <v>100</v>
      </c>
    </row>
    <row r="88" spans="1:6" x14ac:dyDescent="0.2">
      <c r="A88" s="53" t="s">
        <v>59</v>
      </c>
      <c r="B88" s="54" t="s">
        <v>60</v>
      </c>
      <c r="C88" s="83">
        <f>C89+C90</f>
        <v>0</v>
      </c>
      <c r="D88" s="83">
        <f>D89+D90</f>
        <v>9168.24</v>
      </c>
      <c r="E88" s="83">
        <f>E89+E90</f>
        <v>9168.24</v>
      </c>
      <c r="F88" s="83">
        <f>(E88*100)/D88</f>
        <v>100</v>
      </c>
    </row>
    <row r="89" spans="1:6" x14ac:dyDescent="0.2">
      <c r="A89" s="55" t="s">
        <v>61</v>
      </c>
      <c r="B89" s="56" t="s">
        <v>62</v>
      </c>
      <c r="C89" s="84">
        <v>0</v>
      </c>
      <c r="D89" s="84">
        <v>7791.17</v>
      </c>
      <c r="E89" s="84">
        <v>7791.17</v>
      </c>
      <c r="F89" s="84"/>
    </row>
    <row r="90" spans="1:6" x14ac:dyDescent="0.2">
      <c r="A90" s="55" t="s">
        <v>63</v>
      </c>
      <c r="B90" s="56" t="s">
        <v>64</v>
      </c>
      <c r="C90" s="84">
        <v>0</v>
      </c>
      <c r="D90" s="84">
        <v>1377.07</v>
      </c>
      <c r="E90" s="84">
        <v>1377.07</v>
      </c>
      <c r="F90" s="84"/>
    </row>
    <row r="91" spans="1:6" x14ac:dyDescent="0.2">
      <c r="A91" s="51" t="s">
        <v>73</v>
      </c>
      <c r="B91" s="52" t="s">
        <v>74</v>
      </c>
      <c r="C91" s="82">
        <f t="shared" ref="C91:E92" si="4">C92</f>
        <v>0</v>
      </c>
      <c r="D91" s="82">
        <f t="shared" si="4"/>
        <v>4089.9</v>
      </c>
      <c r="E91" s="82">
        <f t="shared" si="4"/>
        <v>4089.9</v>
      </c>
      <c r="F91" s="81">
        <f>(E91*100)/D91</f>
        <v>100</v>
      </c>
    </row>
    <row r="92" spans="1:6" x14ac:dyDescent="0.2">
      <c r="A92" s="53" t="s">
        <v>75</v>
      </c>
      <c r="B92" s="54" t="s">
        <v>76</v>
      </c>
      <c r="C92" s="83">
        <f t="shared" si="4"/>
        <v>0</v>
      </c>
      <c r="D92" s="83">
        <f t="shared" si="4"/>
        <v>4089.9</v>
      </c>
      <c r="E92" s="83">
        <f t="shared" si="4"/>
        <v>4089.9</v>
      </c>
      <c r="F92" s="83">
        <f>(E92*100)/D92</f>
        <v>100</v>
      </c>
    </row>
    <row r="93" spans="1:6" x14ac:dyDescent="0.2">
      <c r="A93" s="55" t="s">
        <v>77</v>
      </c>
      <c r="B93" s="56" t="s">
        <v>78</v>
      </c>
      <c r="C93" s="84">
        <v>0</v>
      </c>
      <c r="D93" s="84">
        <v>4089.9</v>
      </c>
      <c r="E93" s="84">
        <v>4089.9</v>
      </c>
      <c r="F93" s="84"/>
    </row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Šegović</cp:lastModifiedBy>
  <cp:lastPrinted>2024-04-09T10:39:36Z</cp:lastPrinted>
  <dcterms:created xsi:type="dcterms:W3CDTF">2022-08-12T12:51:27Z</dcterms:created>
  <dcterms:modified xsi:type="dcterms:W3CDTF">2024-04-22T13:00:42Z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